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20berron\Desktop\Mellomlagring dokument\2018\idrettsrådet\"/>
    </mc:Choice>
  </mc:AlternateContent>
  <bookViews>
    <workbookView xWindow="135" yWindow="465" windowWidth="28335" windowHeight="17445" activeTab="4"/>
  </bookViews>
  <sheets>
    <sheet name="2013" sheetId="1" r:id="rId1"/>
    <sheet name="2015" sheetId="2" r:id="rId2"/>
    <sheet name="2016" sheetId="3" r:id="rId3"/>
    <sheet name="2017" sheetId="4" r:id="rId4"/>
    <sheet name="2018" sheetId="5" r:id="rId5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6" i="5" l="1"/>
  <c r="T26" i="5"/>
  <c r="R13" i="5"/>
  <c r="Q13" i="5"/>
  <c r="R26" i="5"/>
  <c r="Q26" i="5"/>
  <c r="U6" i="5"/>
  <c r="U7" i="5"/>
  <c r="R27" i="5"/>
  <c r="S14" i="5"/>
  <c r="S15" i="5"/>
  <c r="S16" i="5"/>
  <c r="S17" i="5"/>
  <c r="S18" i="5"/>
  <c r="S19" i="5"/>
  <c r="S20" i="5"/>
  <c r="S21" i="5"/>
  <c r="S22" i="5"/>
  <c r="S23" i="5"/>
  <c r="S24" i="5"/>
  <c r="S25" i="5"/>
  <c r="S27" i="5"/>
  <c r="T14" i="5"/>
  <c r="T15" i="5"/>
  <c r="T16" i="5"/>
  <c r="T17" i="5"/>
  <c r="T18" i="5"/>
  <c r="T19" i="5"/>
  <c r="T20" i="5"/>
  <c r="T21" i="5"/>
  <c r="T22" i="5"/>
  <c r="T23" i="5"/>
  <c r="T24" i="5"/>
  <c r="T25" i="5"/>
  <c r="T27" i="5"/>
  <c r="U26" i="5"/>
  <c r="U14" i="5"/>
  <c r="U15" i="5"/>
  <c r="U16" i="5"/>
  <c r="U17" i="5"/>
  <c r="U18" i="5"/>
  <c r="U19" i="5"/>
  <c r="U20" i="5"/>
  <c r="U21" i="5"/>
  <c r="U22" i="5"/>
  <c r="U23" i="5"/>
  <c r="U24" i="5"/>
  <c r="U25" i="5"/>
  <c r="U27" i="5"/>
  <c r="Q27" i="5"/>
  <c r="O13" i="5"/>
  <c r="P13" i="5"/>
  <c r="P27" i="5"/>
  <c r="P26" i="5"/>
  <c r="D13" i="5"/>
  <c r="E13" i="5"/>
  <c r="F13" i="5"/>
  <c r="G13" i="5"/>
  <c r="H13" i="5"/>
  <c r="I13" i="5"/>
  <c r="J13" i="5"/>
  <c r="K13" i="5"/>
  <c r="L13" i="5"/>
  <c r="M13" i="5"/>
  <c r="N13" i="5"/>
  <c r="C13" i="5"/>
  <c r="C27" i="5"/>
  <c r="E27" i="5"/>
  <c r="F27" i="5"/>
  <c r="G27" i="5"/>
  <c r="H27" i="5"/>
  <c r="I27" i="5"/>
  <c r="J27" i="5"/>
  <c r="K27" i="5"/>
  <c r="L27" i="5"/>
  <c r="M27" i="5"/>
  <c r="N27" i="5"/>
  <c r="D27" i="5"/>
  <c r="U32" i="5"/>
  <c r="D14" i="5"/>
  <c r="J14" i="5"/>
  <c r="T4" i="5"/>
  <c r="T5" i="5"/>
  <c r="T6" i="5"/>
  <c r="E14" i="5"/>
  <c r="K14" i="5"/>
  <c r="R14" i="5"/>
  <c r="T7" i="5"/>
  <c r="D15" i="5"/>
  <c r="J15" i="5"/>
  <c r="E15" i="5"/>
  <c r="K15" i="5"/>
  <c r="R15" i="5"/>
  <c r="D16" i="5"/>
  <c r="J16" i="5"/>
  <c r="E16" i="5"/>
  <c r="K16" i="5"/>
  <c r="R16" i="5"/>
  <c r="D17" i="5"/>
  <c r="J17" i="5"/>
  <c r="E17" i="5"/>
  <c r="K17" i="5"/>
  <c r="R17" i="5"/>
  <c r="D18" i="5"/>
  <c r="J18" i="5"/>
  <c r="E18" i="5"/>
  <c r="K18" i="5"/>
  <c r="R18" i="5"/>
  <c r="D19" i="5"/>
  <c r="J19" i="5"/>
  <c r="E19" i="5"/>
  <c r="K19" i="5"/>
  <c r="R19" i="5"/>
  <c r="D20" i="5"/>
  <c r="J20" i="5"/>
  <c r="E20" i="5"/>
  <c r="K20" i="5"/>
  <c r="R20" i="5"/>
  <c r="D21" i="5"/>
  <c r="J21" i="5"/>
  <c r="E21" i="5"/>
  <c r="K21" i="5"/>
  <c r="R21" i="5"/>
  <c r="D22" i="5"/>
  <c r="J22" i="5"/>
  <c r="E22" i="5"/>
  <c r="K22" i="5"/>
  <c r="R22" i="5"/>
  <c r="D23" i="5"/>
  <c r="J23" i="5"/>
  <c r="E23" i="5"/>
  <c r="K23" i="5"/>
  <c r="R23" i="5"/>
  <c r="D24" i="5"/>
  <c r="J24" i="5"/>
  <c r="E24" i="5"/>
  <c r="K24" i="5"/>
  <c r="R24" i="5"/>
  <c r="D25" i="5"/>
  <c r="J25" i="5"/>
  <c r="E25" i="5"/>
  <c r="K25" i="5"/>
  <c r="R25" i="5"/>
  <c r="U33" i="5"/>
  <c r="U34" i="5"/>
  <c r="T13" i="5"/>
  <c r="S13" i="5"/>
  <c r="H14" i="5"/>
  <c r="N14" i="5"/>
  <c r="P14" i="5"/>
  <c r="H15" i="5"/>
  <c r="N15" i="5"/>
  <c r="P15" i="5"/>
  <c r="H16" i="5"/>
  <c r="N16" i="5"/>
  <c r="P16" i="5"/>
  <c r="H17" i="5"/>
  <c r="N17" i="5"/>
  <c r="P17" i="5"/>
  <c r="H18" i="5"/>
  <c r="N18" i="5"/>
  <c r="P18" i="5"/>
  <c r="H19" i="5"/>
  <c r="N19" i="5"/>
  <c r="P19" i="5"/>
  <c r="H20" i="5"/>
  <c r="N20" i="5"/>
  <c r="P20" i="5"/>
  <c r="H21" i="5"/>
  <c r="N21" i="5"/>
  <c r="P21" i="5"/>
  <c r="H22" i="5"/>
  <c r="N22" i="5"/>
  <c r="P22" i="5"/>
  <c r="H23" i="5"/>
  <c r="N23" i="5"/>
  <c r="P23" i="5"/>
  <c r="H24" i="5"/>
  <c r="N24" i="5"/>
  <c r="P24" i="5"/>
  <c r="H25" i="5"/>
  <c r="N25" i="5"/>
  <c r="P25" i="5"/>
  <c r="L14" i="5"/>
  <c r="L15" i="5"/>
  <c r="L16" i="5"/>
  <c r="L17" i="5"/>
  <c r="L18" i="5"/>
  <c r="L19" i="5"/>
  <c r="L20" i="5"/>
  <c r="L21" i="5"/>
  <c r="L22" i="5"/>
  <c r="L23" i="5"/>
  <c r="L24" i="5"/>
  <c r="L25" i="5"/>
  <c r="M14" i="5"/>
  <c r="M15" i="5"/>
  <c r="M16" i="5"/>
  <c r="M17" i="5"/>
  <c r="M18" i="5"/>
  <c r="M19" i="5"/>
  <c r="M20" i="5"/>
  <c r="M21" i="5"/>
  <c r="M22" i="5"/>
  <c r="M23" i="5"/>
  <c r="M24" i="5"/>
  <c r="M25" i="5"/>
  <c r="F14" i="5"/>
  <c r="F15" i="5"/>
  <c r="F16" i="5"/>
  <c r="F17" i="5"/>
  <c r="F18" i="5"/>
  <c r="F19" i="5"/>
  <c r="F20" i="5"/>
  <c r="F21" i="5"/>
  <c r="F22" i="5"/>
  <c r="F23" i="5"/>
  <c r="F24" i="5"/>
  <c r="F25" i="5"/>
  <c r="G14" i="5"/>
  <c r="G15" i="5"/>
  <c r="G16" i="5"/>
  <c r="G17" i="5"/>
  <c r="G18" i="5"/>
  <c r="G19" i="5"/>
  <c r="G20" i="5"/>
  <c r="G21" i="5"/>
  <c r="G22" i="5"/>
  <c r="G23" i="5"/>
  <c r="G24" i="5"/>
  <c r="G25" i="5"/>
  <c r="I14" i="5"/>
  <c r="I15" i="5"/>
  <c r="I16" i="5"/>
  <c r="I17" i="5"/>
  <c r="I18" i="5"/>
  <c r="I19" i="5"/>
  <c r="I20" i="5"/>
  <c r="I21" i="5"/>
  <c r="I22" i="5"/>
  <c r="I23" i="5"/>
  <c r="I24" i="5"/>
  <c r="I25" i="5"/>
  <c r="C14" i="5"/>
  <c r="C15" i="5"/>
  <c r="C16" i="5"/>
  <c r="C17" i="5"/>
  <c r="C18" i="5"/>
  <c r="C19" i="5"/>
  <c r="C20" i="5"/>
  <c r="C21" i="5"/>
  <c r="C22" i="5"/>
  <c r="C23" i="5"/>
  <c r="C24" i="5"/>
  <c r="C25" i="5"/>
  <c r="Q14" i="5"/>
  <c r="Q15" i="5"/>
  <c r="Q16" i="5"/>
  <c r="Q17" i="5"/>
  <c r="Q18" i="5"/>
  <c r="Q20" i="5"/>
  <c r="Q21" i="5"/>
  <c r="Q22" i="5"/>
  <c r="Q19" i="5"/>
  <c r="Q23" i="5"/>
  <c r="Q24" i="5"/>
  <c r="Q25" i="5"/>
  <c r="U13" i="5"/>
  <c r="S4" i="5"/>
  <c r="S5" i="5"/>
  <c r="S14" i="4"/>
  <c r="U7" i="4"/>
  <c r="U9" i="4"/>
  <c r="S13" i="4"/>
  <c r="V9" i="4"/>
  <c r="U14" i="4"/>
  <c r="R22" i="4"/>
  <c r="U8" i="4"/>
  <c r="R13" i="4"/>
  <c r="V8" i="4"/>
  <c r="T13" i="4"/>
  <c r="S22" i="4"/>
  <c r="U22" i="4"/>
  <c r="T22" i="4"/>
  <c r="V22" i="4"/>
  <c r="X22" i="4"/>
  <c r="T14" i="4"/>
  <c r="V14" i="4"/>
  <c r="X14" i="4"/>
  <c r="T15" i="4"/>
  <c r="S15" i="4"/>
  <c r="U15" i="4"/>
  <c r="V15" i="4"/>
  <c r="X15" i="4"/>
  <c r="T16" i="4"/>
  <c r="S16" i="4"/>
  <c r="U16" i="4"/>
  <c r="V16" i="4"/>
  <c r="X16" i="4"/>
  <c r="T17" i="4"/>
  <c r="S17" i="4"/>
  <c r="U17" i="4"/>
  <c r="V17" i="4"/>
  <c r="X17" i="4"/>
  <c r="T18" i="4"/>
  <c r="S18" i="4"/>
  <c r="U18" i="4"/>
  <c r="V18" i="4"/>
  <c r="X18" i="4"/>
  <c r="T19" i="4"/>
  <c r="S19" i="4"/>
  <c r="U19" i="4"/>
  <c r="V19" i="4"/>
  <c r="X19" i="4"/>
  <c r="T20" i="4"/>
  <c r="S20" i="4"/>
  <c r="U20" i="4"/>
  <c r="V20" i="4"/>
  <c r="T24" i="4"/>
  <c r="S24" i="4"/>
  <c r="U24" i="4"/>
  <c r="V24" i="4"/>
  <c r="X20" i="4"/>
  <c r="T21" i="4"/>
  <c r="S21" i="4"/>
  <c r="U21" i="4"/>
  <c r="V21" i="4"/>
  <c r="X21" i="4"/>
  <c r="T23" i="4"/>
  <c r="S23" i="4"/>
  <c r="U23" i="4"/>
  <c r="V23" i="4"/>
  <c r="X23" i="4"/>
  <c r="T25" i="4"/>
  <c r="S25" i="4"/>
  <c r="U25" i="4"/>
  <c r="V25" i="4"/>
  <c r="X25" i="4"/>
  <c r="X26" i="4"/>
  <c r="W20" i="4"/>
  <c r="T6" i="4"/>
  <c r="T7" i="4"/>
  <c r="W26" i="4"/>
  <c r="W28" i="4"/>
  <c r="R14" i="4"/>
  <c r="R15" i="4"/>
  <c r="R16" i="4"/>
  <c r="R17" i="4"/>
  <c r="R18" i="4"/>
  <c r="R19" i="4"/>
  <c r="R20" i="4"/>
  <c r="R21" i="4"/>
  <c r="R23" i="4"/>
  <c r="R24" i="4"/>
  <c r="R25" i="4"/>
  <c r="R26" i="4"/>
  <c r="S26" i="4"/>
  <c r="U13" i="4"/>
  <c r="V13" i="4"/>
  <c r="U26" i="4"/>
  <c r="Q41" i="3"/>
  <c r="R41" i="3"/>
  <c r="S41" i="3"/>
  <c r="Q40" i="3"/>
  <c r="R40" i="3"/>
  <c r="S40" i="3"/>
  <c r="U20" i="3"/>
  <c r="P9" i="3"/>
  <c r="S9" i="3"/>
  <c r="N7" i="3"/>
  <c r="P7" i="3"/>
  <c r="S7" i="3"/>
  <c r="P8" i="3"/>
  <c r="S8" i="3"/>
  <c r="N10" i="3"/>
  <c r="P10" i="3"/>
  <c r="S10" i="3"/>
  <c r="N11" i="3"/>
  <c r="P11" i="3"/>
  <c r="S11" i="3"/>
  <c r="P12" i="3"/>
  <c r="S12" i="3"/>
  <c r="P13" i="3"/>
  <c r="S13" i="3"/>
  <c r="P14" i="3"/>
  <c r="S14" i="3"/>
  <c r="P15" i="3"/>
  <c r="S15" i="3"/>
  <c r="P16" i="3"/>
  <c r="S16" i="3"/>
  <c r="P17" i="3"/>
  <c r="S17" i="3"/>
  <c r="N18" i="3"/>
  <c r="P18" i="3"/>
  <c r="S18" i="3"/>
  <c r="S5" i="3"/>
  <c r="U9" i="3"/>
  <c r="Q33" i="3"/>
  <c r="R33" i="3"/>
  <c r="S33" i="3"/>
  <c r="Q34" i="3"/>
  <c r="R34" i="3"/>
  <c r="S34" i="3"/>
  <c r="Q35" i="3"/>
  <c r="R35" i="3"/>
  <c r="S35" i="3"/>
  <c r="Q36" i="3"/>
  <c r="R36" i="3"/>
  <c r="S36" i="3"/>
  <c r="Q37" i="3"/>
  <c r="R37" i="3"/>
  <c r="S37" i="3"/>
  <c r="Q38" i="3"/>
  <c r="R38" i="3"/>
  <c r="S38" i="3"/>
  <c r="Q39" i="3"/>
  <c r="R39" i="3"/>
  <c r="S39" i="3"/>
  <c r="Q42" i="3"/>
  <c r="R42" i="3"/>
  <c r="S42" i="3"/>
  <c r="Q43" i="3"/>
  <c r="R43" i="3"/>
  <c r="S43" i="3"/>
  <c r="Q44" i="3"/>
  <c r="R44" i="3"/>
  <c r="S44" i="3"/>
  <c r="S45" i="3"/>
  <c r="U18" i="3"/>
  <c r="W18" i="3"/>
  <c r="V18" i="3"/>
  <c r="U17" i="3"/>
  <c r="W17" i="3"/>
  <c r="V17" i="3"/>
  <c r="U16" i="3"/>
  <c r="W16" i="3"/>
  <c r="V16" i="3"/>
  <c r="U15" i="3"/>
  <c r="W15" i="3"/>
  <c r="V15" i="3"/>
  <c r="U14" i="3"/>
  <c r="W14" i="3"/>
  <c r="V14" i="3"/>
  <c r="U13" i="3"/>
  <c r="W13" i="3"/>
  <c r="V13" i="3"/>
  <c r="U12" i="3"/>
  <c r="W12" i="3"/>
  <c r="V12" i="3"/>
  <c r="U11" i="3"/>
  <c r="W11" i="3"/>
  <c r="V11" i="3"/>
  <c r="U10" i="3"/>
  <c r="W10" i="3"/>
  <c r="V10" i="3"/>
  <c r="W9" i="3"/>
  <c r="V9" i="3"/>
  <c r="U8" i="3"/>
  <c r="W8" i="3"/>
  <c r="V8" i="3"/>
  <c r="U7" i="3"/>
  <c r="W7" i="3"/>
  <c r="V7" i="3"/>
  <c r="N5" i="3"/>
  <c r="O5" i="3"/>
  <c r="P5" i="3"/>
  <c r="M5" i="3"/>
  <c r="L5" i="3"/>
  <c r="K5" i="3"/>
  <c r="J5" i="3"/>
  <c r="I5" i="3"/>
  <c r="H5" i="3"/>
  <c r="G5" i="3"/>
  <c r="F5" i="3"/>
  <c r="E5" i="3"/>
  <c r="D5" i="3"/>
  <c r="R45" i="3"/>
  <c r="Q45" i="3"/>
  <c r="M9" i="2"/>
  <c r="T17" i="2"/>
  <c r="U15" i="2"/>
  <c r="N15" i="2"/>
  <c r="M15" i="2"/>
  <c r="U14" i="2"/>
  <c r="N14" i="2"/>
  <c r="M14" i="2"/>
  <c r="U13" i="2"/>
  <c r="N13" i="2"/>
  <c r="M13" i="2"/>
  <c r="N12" i="2"/>
  <c r="M12" i="2"/>
  <c r="U11" i="2"/>
  <c r="N11" i="2"/>
  <c r="M11" i="2"/>
  <c r="N10" i="2"/>
  <c r="M10" i="2"/>
  <c r="U9" i="2"/>
  <c r="N9" i="2"/>
  <c r="U8" i="2"/>
  <c r="N8" i="2"/>
  <c r="M8" i="2"/>
  <c r="U7" i="2"/>
  <c r="N7" i="2"/>
  <c r="M7" i="2"/>
  <c r="L5" i="2"/>
  <c r="K5" i="2"/>
  <c r="J5" i="2"/>
  <c r="I5" i="2"/>
  <c r="H5" i="2"/>
  <c r="G5" i="2"/>
  <c r="F5" i="2"/>
  <c r="E5" i="2"/>
  <c r="D5" i="2"/>
  <c r="C5" i="2"/>
  <c r="O14" i="2"/>
  <c r="R14" i="2"/>
  <c r="O13" i="2"/>
  <c r="R13" i="2"/>
  <c r="O10" i="2"/>
  <c r="R10" i="2"/>
  <c r="O15" i="2"/>
  <c r="R15" i="2"/>
  <c r="O12" i="2"/>
  <c r="R12" i="2"/>
  <c r="N5" i="2"/>
  <c r="O7" i="2"/>
  <c r="R7" i="2"/>
  <c r="O11" i="2"/>
  <c r="R11" i="2"/>
  <c r="M5" i="2"/>
  <c r="O8" i="2"/>
  <c r="R8" i="2"/>
  <c r="O9" i="2"/>
  <c r="R9" i="2"/>
  <c r="U10" i="2"/>
  <c r="U12" i="2"/>
  <c r="L5" i="1"/>
  <c r="D5" i="1"/>
  <c r="E5" i="1"/>
  <c r="F5" i="1"/>
  <c r="G5" i="1"/>
  <c r="H5" i="1"/>
  <c r="I5" i="1"/>
  <c r="J5" i="1"/>
  <c r="K5" i="1"/>
  <c r="C5" i="1"/>
  <c r="S17" i="1"/>
  <c r="T17" i="1"/>
  <c r="N15" i="1"/>
  <c r="M15" i="1"/>
  <c r="U14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O5" i="2"/>
  <c r="R5" i="2"/>
  <c r="T10" i="2"/>
  <c r="V10" i="2"/>
  <c r="O8" i="1"/>
  <c r="R8" i="1"/>
  <c r="O10" i="1"/>
  <c r="R10" i="1"/>
  <c r="O13" i="1"/>
  <c r="R13" i="1"/>
  <c r="O12" i="1"/>
  <c r="R12" i="1"/>
  <c r="O9" i="1"/>
  <c r="R9" i="1"/>
  <c r="N5" i="1"/>
  <c r="M5" i="1"/>
  <c r="U7" i="1"/>
  <c r="U11" i="1"/>
  <c r="U9" i="1"/>
  <c r="U12" i="1"/>
  <c r="U15" i="1"/>
  <c r="O15" i="1"/>
  <c r="R15" i="1"/>
  <c r="O7" i="1"/>
  <c r="R7" i="1"/>
  <c r="O11" i="1"/>
  <c r="R11" i="1"/>
  <c r="U13" i="1"/>
  <c r="U10" i="1"/>
  <c r="U8" i="1"/>
  <c r="O14" i="1"/>
  <c r="R14" i="1"/>
  <c r="T15" i="2"/>
  <c r="V15" i="2"/>
  <c r="T7" i="2"/>
  <c r="V7" i="2"/>
  <c r="T8" i="2"/>
  <c r="V8" i="2"/>
  <c r="T12" i="2"/>
  <c r="V12" i="2"/>
  <c r="T13" i="2"/>
  <c r="V13" i="2"/>
  <c r="T11" i="2"/>
  <c r="V11" i="2"/>
  <c r="T14" i="2"/>
  <c r="V14" i="2"/>
  <c r="T9" i="2"/>
  <c r="V9" i="2"/>
  <c r="O5" i="1"/>
  <c r="R5" i="1"/>
  <c r="T9" i="1"/>
  <c r="V9" i="1"/>
  <c r="T10" i="1"/>
  <c r="T15" i="1"/>
  <c r="V15" i="1"/>
  <c r="T8" i="1"/>
  <c r="V8" i="1"/>
  <c r="T13" i="1"/>
  <c r="V13" i="1"/>
  <c r="T11" i="1"/>
  <c r="T12" i="1"/>
  <c r="V12" i="1"/>
  <c r="T7" i="1"/>
  <c r="V7" i="1"/>
  <c r="T14" i="1"/>
  <c r="V14" i="1"/>
  <c r="V26" i="4"/>
  <c r="T26" i="4"/>
</calcChain>
</file>

<file path=xl/sharedStrings.xml><?xml version="1.0" encoding="utf-8"?>
<sst xmlns="http://schemas.openxmlformats.org/spreadsheetml/2006/main" count="470" uniqueCount="117">
  <si>
    <t>0-5</t>
  </si>
  <si>
    <t>6-12</t>
  </si>
  <si>
    <t>13-19</t>
  </si>
  <si>
    <t>20-25</t>
  </si>
  <si>
    <t>26-</t>
  </si>
  <si>
    <t>6-12 år</t>
  </si>
  <si>
    <t>13-19 år</t>
  </si>
  <si>
    <t>Tiltak</t>
  </si>
  <si>
    <t>KL14200004</t>
  </si>
  <si>
    <t>KL14200003</t>
  </si>
  <si>
    <t>Kaupanger IL</t>
  </si>
  <si>
    <t>KL14200008</t>
  </si>
  <si>
    <t>Norane IL.</t>
  </si>
  <si>
    <t>KL14200018</t>
  </si>
  <si>
    <t>Fjærland IL</t>
  </si>
  <si>
    <t>KL14200009</t>
  </si>
  <si>
    <t>Sogndal Køyre- og Rideklubb</t>
  </si>
  <si>
    <t>KL14200005</t>
  </si>
  <si>
    <t>Studentspretten Idrettslag</t>
  </si>
  <si>
    <t>KL14200002</t>
  </si>
  <si>
    <t>Fjøra Fotballkl.</t>
  </si>
  <si>
    <t>KL14200006</t>
  </si>
  <si>
    <t>Sogndal Pistolklubb</t>
  </si>
  <si>
    <t>per medl.</t>
  </si>
  <si>
    <t>Sum  Tiltak  / Aktivitet</t>
  </si>
  <si>
    <t>Sum samla tiltak og aktivitet</t>
  </si>
  <si>
    <t>Faktor</t>
  </si>
  <si>
    <t>per medl</t>
  </si>
  <si>
    <t>Medl. fa.</t>
  </si>
  <si>
    <t>Sum målgruppe</t>
  </si>
  <si>
    <t>Kvinner</t>
  </si>
  <si>
    <t>Menn</t>
  </si>
  <si>
    <t>Totalt</t>
  </si>
  <si>
    <t>Sogndal IL / Sogndal IL Fotball</t>
  </si>
  <si>
    <t>Sogn Sykkelklubb (50% andel)</t>
  </si>
  <si>
    <t>Sogn Sykkelklubb er registrert i Luster, med medlemmer i Sogndal og Luster.</t>
  </si>
  <si>
    <t>Støtte blir gitt frå begge idrettsråd med halv andel i forhold til andre Idrettslag.</t>
  </si>
  <si>
    <t>Fordeling 2013</t>
  </si>
  <si>
    <t>Sogndal IL</t>
  </si>
  <si>
    <t>KL14200016</t>
  </si>
  <si>
    <t>Sogndal IL - Fotball</t>
  </si>
  <si>
    <t>KL14260011</t>
  </si>
  <si>
    <t>SOGN CYKLEKLUBB</t>
  </si>
  <si>
    <t>Utbetaling til klubb</t>
  </si>
  <si>
    <t>Orgleddnummer</t>
  </si>
  <si>
    <t>Orgleddnavn</t>
  </si>
  <si>
    <t>M0-5</t>
  </si>
  <si>
    <t>M6-12</t>
  </si>
  <si>
    <t>M13-19</t>
  </si>
  <si>
    <t>M20-25</t>
  </si>
  <si>
    <t>M26-</t>
  </si>
  <si>
    <t>K0-5</t>
  </si>
  <si>
    <t>K6-12</t>
  </si>
  <si>
    <t>K13-19</t>
  </si>
  <si>
    <t>K20-25</t>
  </si>
  <si>
    <t>K26-</t>
  </si>
  <si>
    <t>MSum</t>
  </si>
  <si>
    <t>KSum</t>
  </si>
  <si>
    <t>Total</t>
  </si>
  <si>
    <t>IR1420</t>
  </si>
  <si>
    <t>Sogndal Idrettsråd</t>
  </si>
  <si>
    <t>Fordeling 2015</t>
  </si>
  <si>
    <t>NAF Indre Sogn Motorsportklubb</t>
  </si>
  <si>
    <t>Sjøspretten IL</t>
  </si>
  <si>
    <t>Sogn fridykkarklubb</t>
  </si>
  <si>
    <t>Medlemstall IR</t>
  </si>
  <si>
    <t/>
  </si>
  <si>
    <t>Sum</t>
  </si>
  <si>
    <t>Sogndal Idrettsråd (12/12)</t>
  </si>
  <si>
    <t>Fjærland Idrettslag</t>
  </si>
  <si>
    <t>Fjøra Fotballklubb</t>
  </si>
  <si>
    <t>Kaupanger Idrettslag</t>
  </si>
  <si>
    <t>KL14200023</t>
  </si>
  <si>
    <t>NAF Indre Sogn Motorsportklubb*</t>
  </si>
  <si>
    <t>Norane IL.*</t>
  </si>
  <si>
    <t>KL14200024</t>
  </si>
  <si>
    <t>KL14200025</t>
  </si>
  <si>
    <t>Sogn fridykkarklubb*</t>
  </si>
  <si>
    <t>Sogndal Idrettslag</t>
  </si>
  <si>
    <t>SOGNDAL IDRETTSLAG FOTBALL*</t>
  </si>
  <si>
    <t>Sogndal Køyre og Rideklubb*</t>
  </si>
  <si>
    <t>Sogndal Pistolklubb*</t>
  </si>
  <si>
    <t>Kursiv = nedlagt | Rød = ikke rapportert | * = særidrettslag</t>
  </si>
  <si>
    <t>Sogndal Idrettsråd  2015</t>
  </si>
  <si>
    <t>Fordeling i 2016 på bakgrunn av medlemstal frå 2015</t>
  </si>
  <si>
    <t>Sogn Motorsportklubb*</t>
  </si>
  <si>
    <t>Til fordeling</t>
  </si>
  <si>
    <t>6 til 12 år</t>
  </si>
  <si>
    <t>13 til 19 år</t>
  </si>
  <si>
    <t xml:space="preserve">Pr. stk. </t>
  </si>
  <si>
    <t>Nøkkel pr. alder</t>
  </si>
  <si>
    <t>Stk</t>
  </si>
  <si>
    <t>Beløp</t>
  </si>
  <si>
    <t>Grupper</t>
  </si>
  <si>
    <t>Utbetalt til klubb</t>
  </si>
  <si>
    <t>6 til 19 år</t>
  </si>
  <si>
    <t>Tildelt søknad</t>
  </si>
  <si>
    <t>Pr. medlem</t>
  </si>
  <si>
    <t>Sogn motorsportklubb</t>
  </si>
  <si>
    <t>Utbetalt til klubb 2</t>
  </si>
  <si>
    <t>Alternativ 1</t>
  </si>
  <si>
    <t>Alternativ 2</t>
  </si>
  <si>
    <t>Denne blei vedteken og utbetalt</t>
  </si>
  <si>
    <r>
      <rPr>
        <b/>
        <sz val="10"/>
        <color rgb="FFFFFFFF"/>
        <rFont val="Arial"/>
        <family val="2"/>
      </rPr>
      <t>2017</t>
    </r>
  </si>
  <si>
    <t>Sogndal Idrettsråd (13/13)</t>
  </si>
  <si>
    <t>Norane Idrettslag*</t>
  </si>
  <si>
    <t>Sjøspretten</t>
  </si>
  <si>
    <t>KL14200026</t>
  </si>
  <si>
    <t>Sogn Fartsfykarlaug*</t>
  </si>
  <si>
    <t>Studentspretten Sogndal</t>
  </si>
  <si>
    <t>Sogndal Idrettslag / Sogndal idrettslag fotball</t>
  </si>
  <si>
    <t>Sogn motorsportklubb og Sogn Fartsfykarlaug</t>
  </si>
  <si>
    <t>Vedtek utbetalt etter søknad</t>
  </si>
  <si>
    <t>Totalt tildelt</t>
  </si>
  <si>
    <t>Kontroll</t>
  </si>
  <si>
    <t>SOGN CYKLEKLUBB*</t>
  </si>
  <si>
    <t>Beløp under 1000 kroner blir ikkje utbetalt av idrettskrinsen (skal ikkje betalast ut).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</si>
</sst>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&quot;kr&quot;\ * #,##0.00_ ;_ &quot;kr&quot;\ * \-#,##0.00_ ;_ &quot;kr&quot;\ * &quot;-&quot;??_ ;_ @_ 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_);_(* \(#,##0.0\);_(* &quot;-&quot;??_);_(@_)"/>
    <numFmt numFmtId="169" formatCode="_ &quot;kr&quot;\ * #,##0_ ;_ &quot;kr&quot;\ * \-#,##0_ ;_ &quot;kr&quot;\ * &quot;-&quot;??_ ;_ @_ "/>
    <numFmt numFmtId="170" formatCode="0.0\ %"/>
    <numFmt numFmtId="171" formatCode="_-* #,##0_-;\-* #,##0_-;_-* &quot;-&quot;?_-;_-@_-"/>
  </numFmts>
  <fonts count="28" x14ac:knownFonts="1">
    <font>
      <sz val="10"/>
      <name val="Arial"/>
    </font>
    <font>
      <sz val="10"/>
      <name val="Arial"/>
      <family val="2"/>
    </font>
    <font>
      <b/>
      <sz val="8.25"/>
      <color indexed="8"/>
      <name val="Tahoma"/>
      <family val="2"/>
    </font>
    <font>
      <b/>
      <sz val="9.75"/>
      <color indexed="8"/>
      <name val="Arial"/>
      <family val="2"/>
    </font>
    <font>
      <b/>
      <sz val="10"/>
      <color indexed="8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8.25"/>
      <color rgb="FFFF0000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MS Sans Serif"/>
      <family val="2"/>
    </font>
    <font>
      <b/>
      <sz val="8"/>
      <name val="Verdana"/>
      <family val="2"/>
    </font>
    <font>
      <b/>
      <sz val="10"/>
      <color rgb="FFFFFFFF"/>
      <name val="Tahoma"/>
      <family val="2"/>
    </font>
    <font>
      <sz val="11"/>
      <name val="Calibri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ECF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EACCE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696969"/>
        <bgColor rgb="FF696969"/>
      </patternFill>
    </fill>
    <fill>
      <patternFill patternType="solid">
        <fgColor rgb="FFF5F5F5"/>
        <bgColor rgb="FFF5F5F5"/>
      </patternFill>
    </fill>
    <fill>
      <patternFill patternType="solid">
        <fgColor rgb="FFFFFF00"/>
        <bgColor rgb="FFF5F5F5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DCDCDC"/>
      </left>
      <right/>
      <top style="thin">
        <color rgb="FFDCDCDC"/>
      </top>
      <bottom/>
      <diagonal/>
    </border>
    <border>
      <left/>
      <right/>
      <top style="thin">
        <color rgb="FFDCDCDC"/>
      </top>
      <bottom/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/>
      <right/>
      <top style="thin">
        <color rgb="FFDCDCDC"/>
      </top>
      <bottom style="thin">
        <color rgb="FFDCDCDC"/>
      </bottom>
      <diagonal/>
    </border>
    <border>
      <left/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/>
      <top/>
      <bottom/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/>
      <diagonal/>
    </border>
    <border>
      <left style="thin">
        <color rgb="FFDCDCDC"/>
      </left>
      <right/>
      <top style="thin">
        <color rgb="FFDCDCDC"/>
      </top>
      <bottom style="thin">
        <color rgb="FFDCDCDC"/>
      </bottom>
      <diagonal/>
    </border>
    <border>
      <left/>
      <right/>
      <top/>
      <bottom style="thin">
        <color rgb="FFDCDCDC"/>
      </bottom>
      <diagonal/>
    </border>
    <border>
      <left style="thin">
        <color rgb="FFDCDCDC"/>
      </left>
      <right/>
      <top/>
      <bottom style="thin">
        <color rgb="FFDCDCDC"/>
      </bottom>
      <diagonal/>
    </border>
    <border>
      <left/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auto="1"/>
      </top>
      <bottom style="double">
        <color auto="1"/>
      </bottom>
      <diagonal/>
    </border>
    <border>
      <left style="thin">
        <color rgb="FFDCDCDC"/>
      </left>
      <right/>
      <top style="thin">
        <color auto="1"/>
      </top>
      <bottom style="double">
        <color auto="1"/>
      </bottom>
      <diagonal/>
    </border>
    <border>
      <left/>
      <right style="thin">
        <color rgb="FFDCDCDC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CDCDC"/>
      </left>
      <right style="thin">
        <color rgb="FFDCDCDC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4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NumberFormat="1" applyFill="1" applyBorder="1" applyAlignment="1" applyProtection="1"/>
    <xf numFmtId="0" fontId="3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/>
    <xf numFmtId="167" fontId="4" fillId="0" borderId="1" xfId="1" applyNumberFormat="1" applyFont="1" applyFill="1" applyBorder="1" applyAlignment="1" applyProtection="1"/>
    <xf numFmtId="165" fontId="0" fillId="0" borderId="1" xfId="0" applyNumberFormat="1" applyFill="1" applyBorder="1" applyAlignment="1" applyProtection="1"/>
    <xf numFmtId="0" fontId="0" fillId="0" borderId="1" xfId="0" applyBorder="1"/>
    <xf numFmtId="167" fontId="5" fillId="0" borderId="1" xfId="0" applyNumberFormat="1" applyFont="1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/>
    <xf numFmtId="0" fontId="5" fillId="0" borderId="0" xfId="0" applyFont="1"/>
    <xf numFmtId="0" fontId="2" fillId="0" borderId="7" xfId="0" applyNumberFormat="1" applyFont="1" applyFill="1" applyBorder="1" applyAlignment="1" applyProtection="1">
      <alignment horizontal="right" vertical="center"/>
    </xf>
    <xf numFmtId="0" fontId="0" fillId="0" borderId="8" xfId="0" applyNumberFormat="1" applyFill="1" applyBorder="1" applyAlignment="1" applyProtection="1"/>
    <xf numFmtId="165" fontId="0" fillId="0" borderId="0" xfId="1" applyNumberFormat="1" applyFont="1" applyFill="1" applyBorder="1" applyAlignment="1" applyProtection="1"/>
    <xf numFmtId="167" fontId="5" fillId="0" borderId="0" xfId="1" applyNumberFormat="1" applyFont="1" applyAlignment="1">
      <alignment horizontal="left"/>
    </xf>
    <xf numFmtId="165" fontId="5" fillId="0" borderId="6" xfId="0" applyNumberFormat="1" applyFont="1" applyBorder="1"/>
    <xf numFmtId="167" fontId="5" fillId="0" borderId="1" xfId="1" applyNumberFormat="1" applyFont="1" applyBorder="1" applyAlignment="1">
      <alignment horizontal="left"/>
    </xf>
    <xf numFmtId="167" fontId="0" fillId="0" borderId="1" xfId="0" applyNumberFormat="1" applyBorder="1"/>
    <xf numFmtId="167" fontId="0" fillId="2" borderId="3" xfId="0" applyNumberFormat="1" applyFill="1" applyBorder="1"/>
    <xf numFmtId="0" fontId="8" fillId="0" borderId="0" xfId="0" applyFont="1"/>
    <xf numFmtId="0" fontId="5" fillId="0" borderId="5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4" borderId="9" xfId="0" quotePrefix="1" applyNumberFormat="1" applyFont="1" applyFill="1" applyBorder="1" applyAlignment="1" applyProtection="1">
      <alignment horizontal="center" vertical="center"/>
    </xf>
    <xf numFmtId="0" fontId="2" fillId="4" borderId="1" xfId="0" applyNumberFormat="1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67" fontId="5" fillId="4" borderId="1" xfId="1" applyNumberFormat="1" applyFont="1" applyFill="1" applyBorder="1" applyAlignment="1" applyProtection="1">
      <alignment horizontal="center"/>
    </xf>
    <xf numFmtId="165" fontId="5" fillId="4" borderId="1" xfId="1" applyNumberFormat="1" applyFont="1" applyFill="1" applyBorder="1" applyAlignment="1" applyProtection="1">
      <alignment horizontal="center"/>
    </xf>
    <xf numFmtId="1" fontId="3" fillId="0" borderId="0" xfId="0" applyNumberFormat="1" applyFont="1" applyAlignment="1">
      <alignment horizontal="center" vertical="center"/>
    </xf>
    <xf numFmtId="165" fontId="0" fillId="0" borderId="0" xfId="1" applyNumberFormat="1" applyFont="1" applyFill="1" applyBorder="1" applyAlignment="1" applyProtection="1">
      <alignment horizontal="center"/>
    </xf>
    <xf numFmtId="0" fontId="0" fillId="0" borderId="1" xfId="0" applyBorder="1" applyAlignment="1">
      <alignment wrapText="1"/>
    </xf>
    <xf numFmtId="0" fontId="9" fillId="0" borderId="0" xfId="0" applyFont="1"/>
    <xf numFmtId="0" fontId="10" fillId="0" borderId="1" xfId="0" applyFont="1" applyBorder="1" applyAlignment="1">
      <alignment wrapText="1"/>
    </xf>
    <xf numFmtId="0" fontId="0" fillId="0" borderId="0" xfId="0" applyFill="1"/>
    <xf numFmtId="167" fontId="5" fillId="0" borderId="1" xfId="0" applyNumberFormat="1" applyFont="1" applyFill="1" applyBorder="1"/>
    <xf numFmtId="0" fontId="0" fillId="0" borderId="2" xfId="0" applyFill="1" applyBorder="1"/>
    <xf numFmtId="0" fontId="0" fillId="0" borderId="6" xfId="0" applyBorder="1" applyAlignment="1">
      <alignment horizontal="right" wrapText="1"/>
    </xf>
    <xf numFmtId="0" fontId="0" fillId="5" borderId="0" xfId="0" applyFill="1"/>
    <xf numFmtId="168" fontId="0" fillId="0" borderId="1" xfId="1" applyNumberFormat="1" applyFont="1" applyBorder="1"/>
    <xf numFmtId="169" fontId="0" fillId="0" borderId="0" xfId="2" applyNumberFormat="1" applyFont="1"/>
    <xf numFmtId="0" fontId="0" fillId="5" borderId="0" xfId="0" applyFill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0" fontId="12" fillId="7" borderId="0" xfId="0" applyFont="1" applyFill="1" applyAlignment="1">
      <alignment vertical="center" wrapText="1"/>
    </xf>
    <xf numFmtId="0" fontId="12" fillId="7" borderId="0" xfId="0" applyFont="1" applyFill="1" applyAlignment="1">
      <alignment horizontal="right" vertical="center" wrapText="1"/>
    </xf>
    <xf numFmtId="0" fontId="12" fillId="8" borderId="0" xfId="0" applyFont="1" applyFill="1" applyAlignment="1">
      <alignment horizontal="right" vertical="center" wrapText="1"/>
    </xf>
    <xf numFmtId="0" fontId="12" fillId="9" borderId="0" xfId="0" applyFont="1" applyFill="1" applyAlignment="1">
      <alignment horizontal="right" vertical="center" wrapText="1"/>
    </xf>
    <xf numFmtId="0" fontId="0" fillId="9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1" xfId="0" applyBorder="1" applyAlignment="1">
      <alignment horizontal="right" wrapText="1"/>
    </xf>
    <xf numFmtId="0" fontId="5" fillId="3" borderId="4" xfId="0" applyFont="1" applyFill="1" applyBorder="1" applyAlignment="1"/>
    <xf numFmtId="0" fontId="5" fillId="3" borderId="2" xfId="0" applyFont="1" applyFill="1" applyBorder="1" applyAlignment="1"/>
    <xf numFmtId="0" fontId="5" fillId="3" borderId="3" xfId="0" applyFont="1" applyFill="1" applyBorder="1" applyAlignment="1"/>
    <xf numFmtId="0" fontId="5" fillId="6" borderId="4" xfId="0" applyFont="1" applyFill="1" applyBorder="1" applyAlignment="1"/>
    <xf numFmtId="0" fontId="5" fillId="6" borderId="2" xfId="0" applyFont="1" applyFill="1" applyBorder="1" applyAlignment="1"/>
    <xf numFmtId="0" fontId="5" fillId="6" borderId="3" xfId="0" applyFont="1" applyFill="1" applyBorder="1" applyAlignment="1"/>
    <xf numFmtId="0" fontId="5" fillId="4" borderId="4" xfId="0" applyFont="1" applyFill="1" applyBorder="1" applyAlignment="1"/>
    <xf numFmtId="0" fontId="5" fillId="4" borderId="3" xfId="0" applyFont="1" applyFill="1" applyBorder="1" applyAlignment="1"/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7" fillId="0" borderId="8" xfId="0" applyFont="1" applyBorder="1" applyAlignment="1">
      <alignment horizontal="center"/>
    </xf>
    <xf numFmtId="167" fontId="5" fillId="0" borderId="6" xfId="1" applyNumberFormat="1" applyFont="1" applyBorder="1" applyAlignment="1">
      <alignment horizontal="center"/>
    </xf>
    <xf numFmtId="0" fontId="4" fillId="0" borderId="6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/>
    <xf numFmtId="167" fontId="15" fillId="0" borderId="1" xfId="1" applyNumberFormat="1" applyFont="1" applyFill="1" applyBorder="1" applyAlignment="1" applyProtection="1"/>
    <xf numFmtId="0" fontId="12" fillId="10" borderId="1" xfId="0" applyFont="1" applyFill="1" applyBorder="1" applyAlignment="1">
      <alignment vertical="center" wrapText="1"/>
    </xf>
    <xf numFmtId="0" fontId="12" fillId="10" borderId="1" xfId="0" applyFont="1" applyFill="1" applyBorder="1" applyAlignment="1">
      <alignment horizontal="right" vertical="center" wrapText="1"/>
    </xf>
    <xf numFmtId="0" fontId="12" fillId="7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right" vertical="center" wrapText="1"/>
    </xf>
    <xf numFmtId="0" fontId="12" fillId="8" borderId="1" xfId="0" applyFont="1" applyFill="1" applyBorder="1" applyAlignment="1">
      <alignment horizontal="right" vertical="center" wrapText="1"/>
    </xf>
    <xf numFmtId="0" fontId="12" fillId="7" borderId="1" xfId="0" applyFont="1" applyFill="1" applyBorder="1" applyAlignment="1">
      <alignment horizontal="right" vertical="center" wrapText="1"/>
    </xf>
    <xf numFmtId="0" fontId="16" fillId="10" borderId="10" xfId="0" applyFont="1" applyFill="1" applyBorder="1" applyAlignment="1">
      <alignment vertical="center" wrapText="1"/>
    </xf>
    <xf numFmtId="0" fontId="16" fillId="10" borderId="11" xfId="0" applyFont="1" applyFill="1" applyBorder="1" applyAlignment="1">
      <alignment vertical="center" wrapText="1"/>
    </xf>
    <xf numFmtId="0" fontId="16" fillId="10" borderId="12" xfId="0" applyFont="1" applyFill="1" applyBorder="1" applyAlignment="1">
      <alignment vertical="center" wrapText="1"/>
    </xf>
    <xf numFmtId="0" fontId="12" fillId="10" borderId="13" xfId="0" applyFont="1" applyFill="1" applyBorder="1" applyAlignment="1">
      <alignment vertical="center" wrapText="1"/>
    </xf>
    <xf numFmtId="0" fontId="12" fillId="10" borderId="14" xfId="0" applyFont="1" applyFill="1" applyBorder="1" applyAlignment="1">
      <alignment horizontal="right" vertical="center" wrapText="1"/>
    </xf>
    <xf numFmtId="0" fontId="12" fillId="7" borderId="13" xfId="0" applyFont="1" applyFill="1" applyBorder="1" applyAlignment="1">
      <alignment vertical="center" wrapText="1"/>
    </xf>
    <xf numFmtId="0" fontId="12" fillId="7" borderId="14" xfId="0" applyFont="1" applyFill="1" applyBorder="1" applyAlignment="1">
      <alignment horizontal="right" vertical="center" wrapText="1"/>
    </xf>
    <xf numFmtId="0" fontId="0" fillId="0" borderId="15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6" xfId="0" applyBorder="1"/>
    <xf numFmtId="0" fontId="12" fillId="7" borderId="17" xfId="0" applyFont="1" applyFill="1" applyBorder="1" applyAlignment="1">
      <alignment vertical="center" wrapText="1"/>
    </xf>
    <xf numFmtId="0" fontId="12" fillId="7" borderId="18" xfId="0" applyFont="1" applyFill="1" applyBorder="1" applyAlignment="1">
      <alignment vertical="center" wrapText="1"/>
    </xf>
    <xf numFmtId="0" fontId="12" fillId="9" borderId="18" xfId="0" applyFont="1" applyFill="1" applyBorder="1" applyAlignment="1">
      <alignment horizontal="right" vertical="center" wrapText="1"/>
    </xf>
    <xf numFmtId="0" fontId="12" fillId="8" borderId="18" xfId="0" applyFont="1" applyFill="1" applyBorder="1" applyAlignment="1">
      <alignment horizontal="right" vertical="center" wrapText="1"/>
    </xf>
    <xf numFmtId="0" fontId="12" fillId="7" borderId="18" xfId="0" applyFont="1" applyFill="1" applyBorder="1" applyAlignment="1">
      <alignment horizontal="right" vertical="center" wrapText="1"/>
    </xf>
    <xf numFmtId="0" fontId="12" fillId="7" borderId="19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11" borderId="4" xfId="0" applyFont="1" applyFill="1" applyBorder="1" applyAlignment="1"/>
    <xf numFmtId="0" fontId="5" fillId="11" borderId="3" xfId="0" applyFont="1" applyFill="1" applyBorder="1" applyAlignment="1"/>
    <xf numFmtId="0" fontId="2" fillId="11" borderId="9" xfId="0" quotePrefix="1" applyNumberFormat="1" applyFont="1" applyFill="1" applyBorder="1" applyAlignment="1" applyProtection="1">
      <alignment horizontal="center" vertical="center"/>
    </xf>
    <xf numFmtId="0" fontId="2" fillId="11" borderId="1" xfId="0" applyNumberFormat="1" applyFont="1" applyFill="1" applyBorder="1" applyAlignment="1" applyProtection="1">
      <alignment horizontal="center" vertical="center"/>
    </xf>
    <xf numFmtId="167" fontId="5" fillId="11" borderId="1" xfId="1" applyNumberFormat="1" applyFont="1" applyFill="1" applyBorder="1" applyAlignment="1" applyProtection="1">
      <alignment horizontal="center"/>
    </xf>
    <xf numFmtId="165" fontId="5" fillId="11" borderId="1" xfId="1" applyNumberFormat="1" applyFont="1" applyFill="1" applyBorder="1" applyAlignment="1" applyProtection="1">
      <alignment horizontal="center"/>
    </xf>
    <xf numFmtId="0" fontId="12" fillId="6" borderId="18" xfId="0" applyFont="1" applyFill="1" applyBorder="1" applyAlignment="1">
      <alignment horizontal="right" vertical="center" wrapText="1"/>
    </xf>
    <xf numFmtId="0" fontId="12" fillId="6" borderId="1" xfId="0" applyFont="1" applyFill="1" applyBorder="1" applyAlignment="1">
      <alignment horizontal="right" vertical="center" wrapText="1"/>
    </xf>
    <xf numFmtId="0" fontId="12" fillId="8" borderId="7" xfId="0" applyFont="1" applyFill="1" applyBorder="1" applyAlignment="1">
      <alignment horizontal="right" vertical="center" wrapText="1"/>
    </xf>
    <xf numFmtId="0" fontId="12" fillId="6" borderId="7" xfId="0" applyFont="1" applyFill="1" applyBorder="1" applyAlignment="1">
      <alignment horizontal="right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17" fillId="12" borderId="0" xfId="0" applyNumberFormat="1" applyFont="1" applyFill="1" applyBorder="1" applyAlignment="1">
      <alignment vertical="top" wrapText="1" readingOrder="1"/>
    </xf>
    <xf numFmtId="0" fontId="18" fillId="0" borderId="0" xfId="0" applyFont="1" applyFill="1" applyBorder="1"/>
    <xf numFmtId="0" fontId="19" fillId="13" borderId="0" xfId="0" applyNumberFormat="1" applyFont="1" applyFill="1" applyBorder="1" applyAlignment="1">
      <alignment vertical="top" wrapText="1" readingOrder="1"/>
    </xf>
    <xf numFmtId="0" fontId="18" fillId="0" borderId="20" xfId="0" applyNumberFormat="1" applyFont="1" applyFill="1" applyBorder="1" applyAlignment="1">
      <alignment vertical="top" wrapText="1"/>
    </xf>
    <xf numFmtId="0" fontId="18" fillId="0" borderId="21" xfId="0" applyNumberFormat="1" applyFont="1" applyFill="1" applyBorder="1" applyAlignment="1">
      <alignment vertical="top" wrapText="1"/>
    </xf>
    <xf numFmtId="0" fontId="18" fillId="0" borderId="25" xfId="0" applyNumberFormat="1" applyFont="1" applyFill="1" applyBorder="1" applyAlignment="1">
      <alignment vertical="top" wrapText="1"/>
    </xf>
    <xf numFmtId="0" fontId="20" fillId="14" borderId="22" xfId="0" applyNumberFormat="1" applyFont="1" applyFill="1" applyBorder="1" applyAlignment="1">
      <alignment horizontal="right" vertical="top" wrapText="1" readingOrder="1"/>
    </xf>
    <xf numFmtId="0" fontId="20" fillId="0" borderId="22" xfId="0" applyNumberFormat="1" applyFont="1" applyFill="1" applyBorder="1" applyAlignment="1">
      <alignment vertical="top" wrapText="1" readingOrder="1"/>
    </xf>
    <xf numFmtId="0" fontId="20" fillId="0" borderId="22" xfId="0" applyNumberFormat="1" applyFont="1" applyFill="1" applyBorder="1" applyAlignment="1">
      <alignment horizontal="right" vertical="top" wrapText="1" readingOrder="1"/>
    </xf>
    <xf numFmtId="0" fontId="21" fillId="0" borderId="22" xfId="0" applyNumberFormat="1" applyFont="1" applyFill="1" applyBorder="1" applyAlignment="1">
      <alignment vertical="top" wrapText="1" readingOrder="1"/>
    </xf>
    <xf numFmtId="0" fontId="20" fillId="14" borderId="28" xfId="0" applyNumberFormat="1" applyFont="1" applyFill="1" applyBorder="1" applyAlignment="1">
      <alignment horizontal="right" vertical="top" wrapText="1" readingOrder="1"/>
    </xf>
    <xf numFmtId="0" fontId="20" fillId="0" borderId="28" xfId="0" applyNumberFormat="1" applyFont="1" applyFill="1" applyBorder="1" applyAlignment="1">
      <alignment horizontal="right" vertical="top" wrapText="1" readingOrder="1"/>
    </xf>
    <xf numFmtId="0" fontId="20" fillId="0" borderId="22" xfId="0" applyNumberFormat="1" applyFont="1" applyFill="1" applyBorder="1" applyAlignment="1">
      <alignment horizontal="right" vertical="center" wrapText="1" readingOrder="1"/>
    </xf>
    <xf numFmtId="0" fontId="20" fillId="0" borderId="28" xfId="0" applyNumberFormat="1" applyFont="1" applyFill="1" applyBorder="1" applyAlignment="1">
      <alignment horizontal="right" vertical="center" wrapText="1" readingOrder="1"/>
    </xf>
    <xf numFmtId="0" fontId="20" fillId="14" borderId="22" xfId="0" applyNumberFormat="1" applyFont="1" applyFill="1" applyBorder="1" applyAlignment="1">
      <alignment horizontal="right" vertical="center" wrapText="1" readingOrder="1"/>
    </xf>
    <xf numFmtId="0" fontId="21" fillId="0" borderId="22" xfId="0" applyNumberFormat="1" applyFont="1" applyFill="1" applyBorder="1" applyAlignment="1">
      <alignment horizontal="right" vertical="center" wrapText="1" readingOrder="1"/>
    </xf>
    <xf numFmtId="0" fontId="21" fillId="0" borderId="28" xfId="0" applyNumberFormat="1" applyFont="1" applyFill="1" applyBorder="1" applyAlignment="1">
      <alignment horizontal="right" vertical="center" wrapText="1" readingOrder="1"/>
    </xf>
    <xf numFmtId="0" fontId="18" fillId="0" borderId="0" xfId="0" applyFont="1" applyFill="1" applyBorder="1" applyAlignment="1">
      <alignment vertical="center"/>
    </xf>
    <xf numFmtId="170" fontId="0" fillId="0" borderId="0" xfId="3" applyNumberFormat="1" applyFont="1"/>
    <xf numFmtId="171" fontId="0" fillId="0" borderId="0" xfId="0" applyNumberFormat="1"/>
    <xf numFmtId="0" fontId="18" fillId="0" borderId="20" xfId="0" applyNumberFormat="1" applyFont="1" applyFill="1" applyBorder="1" applyAlignment="1">
      <alignment vertical="top" wrapText="1"/>
    </xf>
    <xf numFmtId="0" fontId="18" fillId="0" borderId="21" xfId="0" applyNumberFormat="1" applyFont="1" applyFill="1" applyBorder="1" applyAlignment="1">
      <alignment vertical="top" wrapText="1"/>
    </xf>
    <xf numFmtId="0" fontId="18" fillId="0" borderId="25" xfId="0" applyNumberFormat="1" applyFont="1" applyFill="1" applyBorder="1" applyAlignment="1">
      <alignment vertical="top" wrapText="1"/>
    </xf>
    <xf numFmtId="0" fontId="20" fillId="0" borderId="22" xfId="0" applyNumberFormat="1" applyFont="1" applyFill="1" applyBorder="1" applyAlignment="1">
      <alignment horizontal="right" vertical="top" wrapText="1" readingOrder="1"/>
    </xf>
    <xf numFmtId="9" fontId="0" fillId="0" borderId="0" xfId="3" applyFont="1"/>
    <xf numFmtId="167" fontId="0" fillId="0" borderId="0" xfId="0" applyNumberFormat="1"/>
    <xf numFmtId="0" fontId="20" fillId="0" borderId="26" xfId="0" applyNumberFormat="1" applyFont="1" applyFill="1" applyBorder="1" applyAlignment="1">
      <alignment horizontal="right" vertical="top" wrapText="1" readingOrder="1"/>
    </xf>
    <xf numFmtId="0" fontId="20" fillId="0" borderId="1" xfId="0" applyNumberFormat="1" applyFont="1" applyFill="1" applyBorder="1" applyAlignment="1">
      <alignment vertical="top" wrapText="1" readingOrder="1"/>
    </xf>
    <xf numFmtId="0" fontId="20" fillId="0" borderId="1" xfId="0" applyNumberFormat="1" applyFont="1" applyFill="1" applyBorder="1" applyAlignment="1">
      <alignment horizontal="right" vertical="top" wrapText="1" readingOrder="1"/>
    </xf>
    <xf numFmtId="0" fontId="21" fillId="0" borderId="1" xfId="0" applyNumberFormat="1" applyFont="1" applyFill="1" applyBorder="1" applyAlignment="1">
      <alignment vertical="top" wrapText="1" readingOrder="1"/>
    </xf>
    <xf numFmtId="0" fontId="21" fillId="0" borderId="1" xfId="0" applyNumberFormat="1" applyFont="1" applyFill="1" applyBorder="1" applyAlignment="1">
      <alignment horizontal="right" vertical="top" wrapText="1" readingOrder="1"/>
    </xf>
    <xf numFmtId="0" fontId="20" fillId="0" borderId="0" xfId="0" applyNumberFormat="1" applyFont="1" applyFill="1" applyBorder="1" applyAlignment="1">
      <alignment horizontal="right" vertical="top" wrapText="1" readingOrder="1"/>
    </xf>
    <xf numFmtId="0" fontId="20" fillId="14" borderId="1" xfId="0" applyNumberFormat="1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20" fillId="15" borderId="1" xfId="0" applyNumberFormat="1" applyFont="1" applyFill="1" applyBorder="1" applyAlignment="1">
      <alignment horizontal="center" vertical="center" wrapText="1" readingOrder="1"/>
    </xf>
    <xf numFmtId="0" fontId="23" fillId="0" borderId="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horizontal="center" vertical="center"/>
    </xf>
    <xf numFmtId="0" fontId="20" fillId="5" borderId="1" xfId="0" applyNumberFormat="1" applyFont="1" applyFill="1" applyBorder="1" applyAlignment="1">
      <alignment horizontal="right" vertical="center" wrapText="1" readingOrder="1"/>
    </xf>
    <xf numFmtId="0" fontId="20" fillId="0" borderId="1" xfId="0" applyNumberFormat="1" applyFont="1" applyFill="1" applyBorder="1" applyAlignment="1">
      <alignment horizontal="right" vertical="center" wrapText="1" readingOrder="1"/>
    </xf>
    <xf numFmtId="0" fontId="0" fillId="0" borderId="1" xfId="0" applyBorder="1" applyAlignment="1">
      <alignment vertical="center"/>
    </xf>
    <xf numFmtId="167" fontId="0" fillId="0" borderId="1" xfId="0" applyNumberFormat="1" applyBorder="1" applyAlignment="1">
      <alignment vertical="center"/>
    </xf>
    <xf numFmtId="0" fontId="21" fillId="5" borderId="1" xfId="0" applyNumberFormat="1" applyFont="1" applyFill="1" applyBorder="1" applyAlignment="1">
      <alignment horizontal="right" vertical="center" wrapText="1" readingOrder="1"/>
    </xf>
    <xf numFmtId="0" fontId="21" fillId="0" borderId="1" xfId="0" applyNumberFormat="1" applyFont="1" applyFill="1" applyBorder="1" applyAlignment="1">
      <alignment horizontal="right" vertical="center" wrapText="1" readingOrder="1"/>
    </xf>
    <xf numFmtId="0" fontId="5" fillId="0" borderId="1" xfId="0" applyFont="1" applyBorder="1" applyAlignment="1">
      <alignment vertical="center"/>
    </xf>
    <xf numFmtId="167" fontId="5" fillId="0" borderId="1" xfId="0" applyNumberFormat="1" applyFont="1" applyBorder="1" applyAlignment="1">
      <alignment vertical="center"/>
    </xf>
    <xf numFmtId="167" fontId="5" fillId="16" borderId="1" xfId="0" applyNumberFormat="1" applyFont="1" applyFill="1" applyBorder="1"/>
    <xf numFmtId="0" fontId="24" fillId="0" borderId="0" xfId="0" applyFont="1"/>
    <xf numFmtId="167" fontId="24" fillId="0" borderId="0" xfId="1" applyNumberFormat="1" applyFont="1"/>
    <xf numFmtId="167" fontId="24" fillId="0" borderId="0" xfId="0" applyNumberFormat="1" applyFont="1"/>
    <xf numFmtId="167" fontId="25" fillId="0" borderId="0" xfId="1" applyNumberFormat="1" applyFont="1"/>
    <xf numFmtId="0" fontId="24" fillId="0" borderId="0" xfId="0" applyFont="1" applyFill="1" applyBorder="1" applyAlignment="1">
      <alignment horizontal="center"/>
    </xf>
    <xf numFmtId="10" fontId="24" fillId="0" borderId="0" xfId="3" applyNumberFormat="1" applyFont="1" applyFill="1" applyBorder="1"/>
    <xf numFmtId="167" fontId="0" fillId="16" borderId="4" xfId="1" applyNumberFormat="1" applyFont="1" applyFill="1" applyBorder="1"/>
    <xf numFmtId="167" fontId="5" fillId="17" borderId="1" xfId="0" applyNumberFormat="1" applyFont="1" applyFill="1" applyBorder="1"/>
    <xf numFmtId="0" fontId="20" fillId="5" borderId="32" xfId="0" applyNumberFormat="1" applyFont="1" applyFill="1" applyBorder="1" applyAlignment="1">
      <alignment horizontal="right" vertical="top" wrapText="1" readingOrder="1"/>
    </xf>
    <xf numFmtId="0" fontId="20" fillId="0" borderId="32" xfId="0" applyNumberFormat="1" applyFont="1" applyFill="1" applyBorder="1" applyAlignment="1">
      <alignment horizontal="right" vertical="top" wrapText="1" readingOrder="1"/>
    </xf>
    <xf numFmtId="167" fontId="5" fillId="0" borderId="35" xfId="1" applyNumberFormat="1" applyFont="1" applyBorder="1"/>
    <xf numFmtId="167" fontId="5" fillId="16" borderId="35" xfId="1" applyNumberFormat="1" applyFont="1" applyFill="1" applyBorder="1"/>
    <xf numFmtId="167" fontId="5" fillId="17" borderId="36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167" fontId="0" fillId="0" borderId="0" xfId="1" applyNumberFormat="1" applyFont="1" applyAlignment="1">
      <alignment horizontal="right"/>
    </xf>
    <xf numFmtId="170" fontId="0" fillId="0" borderId="0" xfId="0" applyNumberFormat="1"/>
    <xf numFmtId="0" fontId="20" fillId="0" borderId="22" xfId="0" applyNumberFormat="1" applyFont="1" applyFill="1" applyBorder="1" applyAlignment="1">
      <alignment vertical="top" wrapText="1" readingOrder="1"/>
    </xf>
    <xf numFmtId="0" fontId="20" fillId="14" borderId="22" xfId="0" applyNumberFormat="1" applyFont="1" applyFill="1" applyBorder="1" applyAlignment="1">
      <alignment horizontal="right" vertical="top" wrapText="1" readingOrder="1"/>
    </xf>
    <xf numFmtId="0" fontId="21" fillId="0" borderId="22" xfId="0" applyNumberFormat="1" applyFont="1" applyFill="1" applyBorder="1" applyAlignment="1">
      <alignment vertical="top" wrapText="1" readingOrder="1"/>
    </xf>
    <xf numFmtId="0" fontId="17" fillId="12" borderId="0" xfId="0" applyNumberFormat="1" applyFont="1" applyFill="1" applyBorder="1" applyAlignment="1">
      <alignment vertical="top" wrapText="1" readingOrder="1"/>
    </xf>
    <xf numFmtId="0" fontId="19" fillId="13" borderId="0" xfId="0" applyNumberFormat="1" applyFont="1" applyFill="1" applyBorder="1" applyAlignment="1">
      <alignment vertical="top" wrapText="1" readingOrder="1"/>
    </xf>
    <xf numFmtId="0" fontId="18" fillId="0" borderId="0" xfId="0" applyFont="1" applyFill="1" applyBorder="1"/>
    <xf numFmtId="0" fontId="21" fillId="0" borderId="22" xfId="0" applyNumberFormat="1" applyFont="1" applyFill="1" applyBorder="1" applyAlignment="1">
      <alignment horizontal="right" vertical="top" wrapText="1" readingOrder="1"/>
    </xf>
    <xf numFmtId="0" fontId="20" fillId="0" borderId="22" xfId="0" applyNumberFormat="1" applyFont="1" applyFill="1" applyBorder="1" applyAlignment="1">
      <alignment vertical="top" readingOrder="1"/>
    </xf>
    <xf numFmtId="0" fontId="18" fillId="0" borderId="23" xfId="0" applyNumberFormat="1" applyFont="1" applyFill="1" applyBorder="1" applyAlignment="1">
      <alignment vertical="top"/>
    </xf>
    <xf numFmtId="0" fontId="18" fillId="0" borderId="24" xfId="0" applyNumberFormat="1" applyFont="1" applyFill="1" applyBorder="1" applyAlignment="1">
      <alignment vertical="top"/>
    </xf>
    <xf numFmtId="0" fontId="22" fillId="0" borderId="22" xfId="0" applyNumberFormat="1" applyFont="1" applyFill="1" applyBorder="1" applyAlignment="1">
      <alignment vertical="top" readingOrder="1"/>
    </xf>
    <xf numFmtId="0" fontId="17" fillId="12" borderId="0" xfId="0" applyNumberFormat="1" applyFont="1" applyFill="1" applyBorder="1" applyAlignment="1">
      <alignment vertical="top" readingOrder="1"/>
    </xf>
    <xf numFmtId="0" fontId="18" fillId="0" borderId="0" xfId="0" applyFont="1" applyFill="1" applyBorder="1" applyAlignment="1"/>
    <xf numFmtId="0" fontId="19" fillId="13" borderId="0" xfId="0" applyNumberFormat="1" applyFont="1" applyFill="1" applyBorder="1" applyAlignment="1">
      <alignment vertical="top" readingOrder="1"/>
    </xf>
    <xf numFmtId="0" fontId="19" fillId="13" borderId="0" xfId="0" applyNumberFormat="1" applyFont="1" applyFill="1" applyBorder="1" applyAlignment="1">
      <alignment horizontal="right" vertical="top" readingOrder="1"/>
    </xf>
    <xf numFmtId="49" fontId="19" fillId="13" borderId="0" xfId="0" applyNumberFormat="1" applyFont="1" applyFill="1" applyBorder="1" applyAlignment="1">
      <alignment horizontal="right" vertical="top" readingOrder="1"/>
    </xf>
    <xf numFmtId="0" fontId="18" fillId="0" borderId="21" xfId="0" applyNumberFormat="1" applyFont="1" applyFill="1" applyBorder="1" applyAlignment="1">
      <alignment vertical="top"/>
    </xf>
    <xf numFmtId="0" fontId="20" fillId="14" borderId="22" xfId="0" applyNumberFormat="1" applyFont="1" applyFill="1" applyBorder="1" applyAlignment="1">
      <alignment horizontal="right" vertical="top" readingOrder="1"/>
    </xf>
    <xf numFmtId="0" fontId="20" fillId="0" borderId="22" xfId="0" applyNumberFormat="1" applyFont="1" applyFill="1" applyBorder="1" applyAlignment="1">
      <alignment horizontal="right" vertical="top" readingOrder="1"/>
    </xf>
    <xf numFmtId="0" fontId="21" fillId="0" borderId="22" xfId="0" applyNumberFormat="1" applyFont="1" applyFill="1" applyBorder="1" applyAlignment="1">
      <alignment horizontal="right" vertical="top" readingOrder="1"/>
    </xf>
    <xf numFmtId="0" fontId="18" fillId="14" borderId="26" xfId="0" applyNumberFormat="1" applyFont="1" applyFill="1" applyBorder="1" applyAlignment="1">
      <alignment vertical="top"/>
    </xf>
    <xf numFmtId="0" fontId="20" fillId="14" borderId="22" xfId="0" applyNumberFormat="1" applyFont="1" applyFill="1" applyBorder="1" applyAlignment="1">
      <alignment horizontal="center" vertical="top" readingOrder="1"/>
    </xf>
    <xf numFmtId="0" fontId="20" fillId="14" borderId="22" xfId="0" applyNumberFormat="1" applyFont="1" applyFill="1" applyBorder="1" applyAlignment="1">
      <alignment horizontal="left" vertical="top" readingOrder="1"/>
    </xf>
    <xf numFmtId="0" fontId="20" fillId="14" borderId="1" xfId="0" applyNumberFormat="1" applyFont="1" applyFill="1" applyBorder="1" applyAlignment="1">
      <alignment horizontal="center" vertical="center" readingOrder="1"/>
    </xf>
    <xf numFmtId="0" fontId="23" fillId="0" borderId="1" xfId="0" applyNumberFormat="1" applyFont="1" applyFill="1" applyBorder="1" applyAlignment="1">
      <alignment horizontal="center" vertical="center"/>
    </xf>
    <xf numFmtId="0" fontId="20" fillId="15" borderId="1" xfId="0" applyNumberFormat="1" applyFont="1" applyFill="1" applyBorder="1" applyAlignment="1">
      <alignment horizontal="center" vertical="center" readingOrder="1"/>
    </xf>
    <xf numFmtId="0" fontId="23" fillId="14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vertical="top" readingOrder="1"/>
    </xf>
    <xf numFmtId="0" fontId="20" fillId="0" borderId="1" xfId="0" applyNumberFormat="1" applyFont="1" applyFill="1" applyBorder="1" applyAlignment="1">
      <alignment horizontal="right" vertical="top" readingOrder="1"/>
    </xf>
    <xf numFmtId="0" fontId="20" fillId="0" borderId="1" xfId="0" applyNumberFormat="1" applyFont="1" applyFill="1" applyBorder="1" applyAlignment="1">
      <alignment horizontal="right" vertical="center" readingOrder="1"/>
    </xf>
    <xf numFmtId="0" fontId="21" fillId="0" borderId="1" xfId="0" applyNumberFormat="1" applyFont="1" applyFill="1" applyBorder="1" applyAlignment="1">
      <alignment vertical="top" readingOrder="1"/>
    </xf>
    <xf numFmtId="0" fontId="21" fillId="0" borderId="1" xfId="0" applyNumberFormat="1" applyFont="1" applyFill="1" applyBorder="1" applyAlignment="1">
      <alignment horizontal="right" vertical="center" readingOrder="1"/>
    </xf>
    <xf numFmtId="0" fontId="26" fillId="0" borderId="1" xfId="0" applyNumberFormat="1" applyFont="1" applyFill="1" applyBorder="1" applyAlignment="1">
      <alignment vertical="top" readingOrder="1"/>
    </xf>
    <xf numFmtId="0" fontId="18" fillId="0" borderId="29" xfId="0" applyNumberFormat="1" applyFont="1" applyFill="1" applyBorder="1" applyAlignment="1">
      <alignment vertical="top"/>
    </xf>
    <xf numFmtId="0" fontId="18" fillId="0" borderId="31" xfId="0" applyNumberFormat="1" applyFont="1" applyFill="1" applyBorder="1" applyAlignment="1">
      <alignment vertical="top"/>
    </xf>
    <xf numFmtId="0" fontId="20" fillId="0" borderId="26" xfId="0" applyNumberFormat="1" applyFont="1" applyFill="1" applyBorder="1" applyAlignment="1">
      <alignment horizontal="right" vertical="top" readingOrder="1"/>
    </xf>
    <xf numFmtId="167" fontId="5" fillId="0" borderId="35" xfId="1" applyNumberFormat="1" applyFont="1" applyBorder="1" applyAlignment="1"/>
    <xf numFmtId="0" fontId="26" fillId="0" borderId="22" xfId="0" applyNumberFormat="1" applyFont="1" applyFill="1" applyBorder="1" applyAlignment="1">
      <alignment vertical="top" readingOrder="1"/>
    </xf>
    <xf numFmtId="0" fontId="1" fillId="0" borderId="0" xfId="0" applyFont="1"/>
    <xf numFmtId="0" fontId="27" fillId="14" borderId="37" xfId="0" applyNumberFormat="1" applyFont="1" applyFill="1" applyBorder="1" applyAlignment="1">
      <alignment horizontal="center" vertical="center" readingOrder="1"/>
    </xf>
    <xf numFmtId="0" fontId="20" fillId="0" borderId="1" xfId="0" applyFont="1" applyFill="1" applyBorder="1" applyAlignment="1">
      <alignment horizontal="right" vertical="top" readingOrder="1"/>
    </xf>
    <xf numFmtId="167" fontId="0" fillId="0" borderId="0" xfId="1" applyNumberFormat="1" applyFont="1"/>
    <xf numFmtId="0" fontId="1" fillId="0" borderId="0" xfId="0" applyFont="1" applyFill="1" applyBorder="1"/>
    <xf numFmtId="0" fontId="20" fillId="5" borderId="1" xfId="0" applyNumberFormat="1" applyFont="1" applyFill="1" applyBorder="1" applyAlignment="1">
      <alignment horizontal="right" vertical="top" readingOrder="1"/>
    </xf>
    <xf numFmtId="0" fontId="23" fillId="18" borderId="1" xfId="0" applyFont="1" applyFill="1" applyBorder="1" applyAlignment="1">
      <alignment horizontal="center" vertical="center"/>
    </xf>
    <xf numFmtId="167" fontId="5" fillId="18" borderId="1" xfId="0" applyNumberFormat="1" applyFont="1" applyFill="1" applyBorder="1" applyAlignment="1"/>
    <xf numFmtId="167" fontId="0" fillId="18" borderId="4" xfId="1" applyNumberFormat="1" applyFont="1" applyFill="1" applyBorder="1" applyAlignment="1"/>
    <xf numFmtId="167" fontId="5" fillId="18" borderId="35" xfId="1" applyNumberFormat="1" applyFont="1" applyFill="1" applyBorder="1" applyAlignment="1"/>
    <xf numFmtId="0" fontId="26" fillId="0" borderId="0" xfId="0" applyFont="1"/>
    <xf numFmtId="0" fontId="27" fillId="0" borderId="0" xfId="0" applyFont="1"/>
    <xf numFmtId="0" fontId="21" fillId="0" borderId="0" xfId="0" applyNumberFormat="1" applyFont="1" applyFill="1" applyBorder="1" applyAlignment="1">
      <alignment vertical="top" readingOrder="1"/>
    </xf>
    <xf numFmtId="0" fontId="18" fillId="5" borderId="0" xfId="0" applyFont="1" applyFill="1" applyBorder="1"/>
    <xf numFmtId="0" fontId="20" fillId="5" borderId="38" xfId="0" applyNumberFormat="1" applyFont="1" applyFill="1" applyBorder="1" applyAlignment="1">
      <alignment horizontal="right" vertical="top" readingOrder="1"/>
    </xf>
    <xf numFmtId="0" fontId="20" fillId="0" borderId="38" xfId="0" applyNumberFormat="1" applyFont="1" applyFill="1" applyBorder="1" applyAlignment="1">
      <alignment horizontal="right" vertical="top" readingOrder="1"/>
    </xf>
    <xf numFmtId="167" fontId="5" fillId="0" borderId="39" xfId="1" applyNumberFormat="1" applyFont="1" applyBorder="1" applyAlignment="1"/>
    <xf numFmtId="0" fontId="26" fillId="0" borderId="1" xfId="0" applyFont="1" applyBorder="1"/>
    <xf numFmtId="0" fontId="26" fillId="5" borderId="1" xfId="0" applyFont="1" applyFill="1" applyBorder="1"/>
    <xf numFmtId="0" fontId="0" fillId="19" borderId="1" xfId="0" applyFill="1" applyBorder="1" applyAlignment="1">
      <alignment vertical="center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20" fillId="0" borderId="22" xfId="0" applyNumberFormat="1" applyFont="1" applyFill="1" applyBorder="1" applyAlignment="1">
      <alignment vertical="top" wrapText="1" readingOrder="1"/>
    </xf>
    <xf numFmtId="0" fontId="18" fillId="0" borderId="23" xfId="0" applyNumberFormat="1" applyFont="1" applyFill="1" applyBorder="1" applyAlignment="1">
      <alignment vertical="top" wrapText="1"/>
    </xf>
    <xf numFmtId="0" fontId="18" fillId="0" borderId="24" xfId="0" applyNumberFormat="1" applyFont="1" applyFill="1" applyBorder="1" applyAlignment="1">
      <alignment vertical="top" wrapText="1"/>
    </xf>
    <xf numFmtId="0" fontId="22" fillId="0" borderId="22" xfId="0" applyNumberFormat="1" applyFont="1" applyFill="1" applyBorder="1" applyAlignment="1">
      <alignment vertical="top" wrapText="1" readingOrder="1"/>
    </xf>
    <xf numFmtId="0" fontId="20" fillId="14" borderId="22" xfId="0" applyNumberFormat="1" applyFont="1" applyFill="1" applyBorder="1" applyAlignment="1">
      <alignment horizontal="right" vertical="top" wrapText="1" readingOrder="1"/>
    </xf>
    <xf numFmtId="0" fontId="18" fillId="14" borderId="26" xfId="0" applyNumberFormat="1" applyFont="1" applyFill="1" applyBorder="1" applyAlignment="1">
      <alignment vertical="top" wrapText="1"/>
    </xf>
    <xf numFmtId="0" fontId="21" fillId="0" borderId="22" xfId="0" applyNumberFormat="1" applyFont="1" applyFill="1" applyBorder="1" applyAlignment="1">
      <alignment vertical="top" wrapText="1" readingOrder="1"/>
    </xf>
    <xf numFmtId="0" fontId="18" fillId="0" borderId="27" xfId="0" applyNumberFormat="1" applyFont="1" applyFill="1" applyBorder="1" applyAlignment="1">
      <alignment vertical="top" wrapText="1"/>
    </xf>
    <xf numFmtId="0" fontId="18" fillId="0" borderId="26" xfId="0" applyNumberFormat="1" applyFont="1" applyFill="1" applyBorder="1" applyAlignment="1">
      <alignment vertical="top" wrapText="1"/>
    </xf>
    <xf numFmtId="0" fontId="17" fillId="12" borderId="0" xfId="0" applyNumberFormat="1" applyFont="1" applyFill="1" applyBorder="1" applyAlignment="1">
      <alignment vertical="top" wrapText="1" readingOrder="1"/>
    </xf>
    <xf numFmtId="0" fontId="19" fillId="13" borderId="0" xfId="0" applyNumberFormat="1" applyFont="1" applyFill="1" applyBorder="1" applyAlignment="1">
      <alignment vertical="top" wrapText="1" readingOrder="1"/>
    </xf>
    <xf numFmtId="0" fontId="18" fillId="0" borderId="0" xfId="0" applyFont="1" applyFill="1" applyBorder="1"/>
    <xf numFmtId="0" fontId="19" fillId="13" borderId="29" xfId="0" applyNumberFormat="1" applyFont="1" applyFill="1" applyBorder="1" applyAlignment="1">
      <alignment horizontal="right" vertical="top" wrapText="1" readingOrder="1"/>
    </xf>
    <xf numFmtId="0" fontId="20" fillId="14" borderId="22" xfId="0" applyNumberFormat="1" applyFont="1" applyFill="1" applyBorder="1" applyAlignment="1">
      <alignment horizontal="center" vertical="top" wrapText="1" readingOrder="1"/>
    </xf>
    <xf numFmtId="0" fontId="20" fillId="14" borderId="28" xfId="0" applyNumberFormat="1" applyFont="1" applyFill="1" applyBorder="1" applyAlignment="1">
      <alignment horizontal="center" vertical="top" wrapText="1" readingOrder="1"/>
    </xf>
    <xf numFmtId="0" fontId="20" fillId="14" borderId="23" xfId="0" applyNumberFormat="1" applyFont="1" applyFill="1" applyBorder="1" applyAlignment="1">
      <alignment horizontal="center" vertical="top" wrapText="1" readingOrder="1"/>
    </xf>
    <xf numFmtId="0" fontId="20" fillId="14" borderId="24" xfId="0" applyNumberFormat="1" applyFont="1" applyFill="1" applyBorder="1" applyAlignment="1">
      <alignment horizontal="center" vertical="top" wrapText="1" readingOrder="1"/>
    </xf>
    <xf numFmtId="0" fontId="21" fillId="5" borderId="1" xfId="0" applyNumberFormat="1" applyFont="1" applyFill="1" applyBorder="1" applyAlignment="1">
      <alignment horizontal="right" vertical="center" wrapText="1" readingOrder="1"/>
    </xf>
    <xf numFmtId="0" fontId="18" fillId="0" borderId="29" xfId="0" applyNumberFormat="1" applyFont="1" applyFill="1" applyBorder="1" applyAlignment="1">
      <alignment vertical="top" wrapText="1"/>
    </xf>
    <xf numFmtId="0" fontId="18" fillId="0" borderId="31" xfId="0" applyNumberFormat="1" applyFont="1" applyFill="1" applyBorder="1" applyAlignment="1">
      <alignment vertical="top" wrapText="1"/>
    </xf>
    <xf numFmtId="0" fontId="20" fillId="14" borderId="1" xfId="0" applyNumberFormat="1" applyFont="1" applyFill="1" applyBorder="1" applyAlignment="1">
      <alignment horizontal="center" vertical="center" wrapText="1" readingOrder="1"/>
    </xf>
    <xf numFmtId="0" fontId="23" fillId="14" borderId="1" xfId="0" applyNumberFormat="1" applyFont="1" applyFill="1" applyBorder="1" applyAlignment="1">
      <alignment horizontal="center" vertical="center" wrapText="1"/>
    </xf>
    <xf numFmtId="0" fontId="20" fillId="15" borderId="1" xfId="0" applyNumberFormat="1" applyFont="1" applyFill="1" applyBorder="1" applyAlignment="1">
      <alignment horizontal="center" vertical="center" wrapText="1" readingOrder="1"/>
    </xf>
    <xf numFmtId="0" fontId="21" fillId="0" borderId="28" xfId="0" applyNumberFormat="1" applyFont="1" applyFill="1" applyBorder="1" applyAlignment="1">
      <alignment vertical="top" wrapText="1" readingOrder="1"/>
    </xf>
    <xf numFmtId="0" fontId="18" fillId="0" borderId="25" xfId="0" applyNumberFormat="1" applyFont="1" applyFill="1" applyBorder="1" applyAlignment="1">
      <alignment vertical="top" wrapText="1"/>
    </xf>
    <xf numFmtId="0" fontId="18" fillId="0" borderId="30" xfId="0" applyNumberFormat="1" applyFont="1" applyFill="1" applyBorder="1" applyAlignment="1">
      <alignment vertical="top" wrapText="1"/>
    </xf>
    <xf numFmtId="0" fontId="20" fillId="5" borderId="1" xfId="0" applyNumberFormat="1" applyFont="1" applyFill="1" applyBorder="1" applyAlignment="1">
      <alignment horizontal="right" vertical="center" wrapText="1" readingOrder="1"/>
    </xf>
    <xf numFmtId="0" fontId="23" fillId="0" borderId="1" xfId="0" applyNumberFormat="1" applyFont="1" applyFill="1" applyBorder="1" applyAlignment="1">
      <alignment horizontal="center" vertical="center" wrapText="1"/>
    </xf>
    <xf numFmtId="0" fontId="20" fillId="0" borderId="30" xfId="0" applyNumberFormat="1" applyFont="1" applyFill="1" applyBorder="1" applyAlignment="1">
      <alignment horizontal="right" vertical="top" wrapText="1" readingOrder="1"/>
    </xf>
    <xf numFmtId="0" fontId="20" fillId="0" borderId="31" xfId="0" applyNumberFormat="1" applyFont="1" applyFill="1" applyBorder="1" applyAlignment="1">
      <alignment horizontal="right" vertical="top" wrapText="1" readingOrder="1"/>
    </xf>
    <xf numFmtId="0" fontId="20" fillId="5" borderId="33" xfId="0" applyNumberFormat="1" applyFont="1" applyFill="1" applyBorder="1" applyAlignment="1">
      <alignment horizontal="right" vertical="top" wrapText="1" readingOrder="1"/>
    </xf>
    <xf numFmtId="0" fontId="20" fillId="5" borderId="34" xfId="0" applyNumberFormat="1" applyFont="1" applyFill="1" applyBorder="1" applyAlignment="1">
      <alignment horizontal="right" vertical="top" wrapText="1" readingOrder="1"/>
    </xf>
    <xf numFmtId="0" fontId="20" fillId="14" borderId="4" xfId="0" applyNumberFormat="1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0" fillId="0" borderId="22" xfId="0" applyNumberFormat="1" applyFont="1" applyFill="1" applyBorder="1" applyAlignment="1">
      <alignment horizontal="right" vertical="top" wrapText="1" readingOrder="1"/>
    </xf>
  </cellXfs>
  <cellStyles count="4">
    <cellStyle name="Komma" xfId="1" builtinId="3"/>
    <cellStyle name="Normal" xfId="0" builtinId="0"/>
    <cellStyle name="Prosent" xfId="3" builtinId="5"/>
    <cellStyle name="Valuta" xfId="2" builtinId="4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topLeftCell="A3" zoomScale="135" zoomScaleNormal="80" zoomScalePageLayoutView="80" workbookViewId="0">
      <selection activeCell="T19" sqref="T19"/>
    </sheetView>
  </sheetViews>
  <sheetFormatPr baseColWidth="10" defaultColWidth="11.42578125" defaultRowHeight="12.75" x14ac:dyDescent="0.2"/>
  <cols>
    <col min="1" max="1" width="19.42578125" customWidth="1"/>
    <col min="2" max="2" width="27.7109375" customWidth="1"/>
    <col min="3" max="3" width="5" style="23" bestFit="1" customWidth="1"/>
    <col min="4" max="4" width="5.28515625" style="23" bestFit="1" customWidth="1"/>
    <col min="5" max="5" width="5.85546875" style="23" bestFit="1" customWidth="1"/>
    <col min="6" max="6" width="6.42578125" style="23" bestFit="1" customWidth="1"/>
    <col min="7" max="7" width="5.28515625" style="23" bestFit="1" customWidth="1"/>
    <col min="8" max="8" width="5" style="23" bestFit="1" customWidth="1"/>
    <col min="9" max="9" width="5.28515625" style="23" bestFit="1" customWidth="1"/>
    <col min="10" max="10" width="5.85546875" style="23" bestFit="1" customWidth="1"/>
    <col min="11" max="11" width="6.42578125" style="23" bestFit="1" customWidth="1"/>
    <col min="12" max="12" width="5.7109375" style="23" customWidth="1"/>
    <col min="13" max="13" width="7.42578125" style="23" bestFit="1" customWidth="1"/>
    <col min="14" max="14" width="8" style="23" bestFit="1" customWidth="1"/>
    <col min="15" max="15" width="18.85546875" customWidth="1"/>
    <col min="16" max="16" width="1.85546875" customWidth="1"/>
    <col min="17" max="17" width="9.28515625" bestFit="1" customWidth="1"/>
    <col min="18" max="18" width="9.42578125" bestFit="1" customWidth="1"/>
    <col min="19" max="19" width="10.7109375" style="35" customWidth="1"/>
    <col min="20" max="20" width="11.28515625" bestFit="1" customWidth="1"/>
    <col min="21" max="21" width="9.42578125" bestFit="1" customWidth="1"/>
    <col min="22" max="22" width="9.85546875" bestFit="1" customWidth="1"/>
    <col min="24" max="24" width="14.140625" bestFit="1" customWidth="1"/>
  </cols>
  <sheetData>
    <row r="1" spans="1:25" ht="18" x14ac:dyDescent="0.25">
      <c r="B1" s="21" t="s">
        <v>37</v>
      </c>
    </row>
    <row r="3" spans="1:25" ht="15.75" x14ac:dyDescent="0.25">
      <c r="A3" s="33"/>
      <c r="C3" s="52" t="s">
        <v>30</v>
      </c>
      <c r="D3" s="53"/>
      <c r="E3" s="53"/>
      <c r="F3" s="53"/>
      <c r="G3" s="54"/>
      <c r="H3" s="55" t="s">
        <v>31</v>
      </c>
      <c r="I3" s="56"/>
      <c r="J3" s="56"/>
      <c r="K3" s="56"/>
      <c r="L3" s="57"/>
      <c r="M3" s="58" t="s">
        <v>32</v>
      </c>
      <c r="N3" s="59"/>
    </row>
    <row r="4" spans="1:25" x14ac:dyDescent="0.2">
      <c r="A4" s="1"/>
      <c r="B4" s="2"/>
      <c r="C4" s="24" t="s">
        <v>0</v>
      </c>
      <c r="D4" s="24" t="s">
        <v>1</v>
      </c>
      <c r="E4" s="24" t="s">
        <v>2</v>
      </c>
      <c r="F4" s="24" t="s">
        <v>3</v>
      </c>
      <c r="G4" s="24" t="s">
        <v>4</v>
      </c>
      <c r="H4" s="43" t="s">
        <v>0</v>
      </c>
      <c r="I4" s="43" t="s">
        <v>1</v>
      </c>
      <c r="J4" s="43" t="s">
        <v>2</v>
      </c>
      <c r="K4" s="43" t="s">
        <v>3</v>
      </c>
      <c r="L4" s="43" t="s">
        <v>4</v>
      </c>
      <c r="M4" s="25" t="s">
        <v>5</v>
      </c>
      <c r="N4" s="26" t="s">
        <v>6</v>
      </c>
      <c r="O4" s="22" t="s">
        <v>29</v>
      </c>
      <c r="Q4" s="60" t="s">
        <v>26</v>
      </c>
      <c r="R4" s="61" t="s">
        <v>28</v>
      </c>
      <c r="S4" s="62" t="s">
        <v>7</v>
      </c>
      <c r="T4" s="226" t="s">
        <v>43</v>
      </c>
      <c r="U4" s="13"/>
      <c r="V4" s="13" t="s">
        <v>23</v>
      </c>
    </row>
    <row r="5" spans="1:25" x14ac:dyDescent="0.2">
      <c r="A5" s="3"/>
      <c r="B5" s="2"/>
      <c r="C5" s="27">
        <f>SUM(C7:C15)</f>
        <v>109</v>
      </c>
      <c r="D5" s="27">
        <f t="shared" ref="D5:L5" si="0">SUM(D7:D15)</f>
        <v>277</v>
      </c>
      <c r="E5" s="27">
        <f t="shared" si="0"/>
        <v>268</v>
      </c>
      <c r="F5" s="27">
        <f t="shared" si="0"/>
        <v>177</v>
      </c>
      <c r="G5" s="27">
        <f t="shared" si="0"/>
        <v>295</v>
      </c>
      <c r="H5" s="44">
        <f t="shared" si="0"/>
        <v>139</v>
      </c>
      <c r="I5" s="44">
        <f t="shared" si="0"/>
        <v>270</v>
      </c>
      <c r="J5" s="44">
        <f t="shared" si="0"/>
        <v>265</v>
      </c>
      <c r="K5" s="44">
        <f t="shared" si="0"/>
        <v>230</v>
      </c>
      <c r="L5" s="44">
        <f t="shared" si="0"/>
        <v>376</v>
      </c>
      <c r="M5" s="28">
        <f>D5+I5</f>
        <v>547</v>
      </c>
      <c r="N5" s="29">
        <f>E5+J5</f>
        <v>533</v>
      </c>
      <c r="O5" s="17">
        <f>+M5+N5</f>
        <v>1080</v>
      </c>
      <c r="Q5" s="63" t="s">
        <v>27</v>
      </c>
      <c r="R5" s="64">
        <f>SUM(R7:R15)</f>
        <v>1065</v>
      </c>
      <c r="S5" s="65"/>
      <c r="T5" s="227"/>
      <c r="U5" s="14"/>
      <c r="V5" s="14"/>
    </row>
    <row r="6" spans="1:25" x14ac:dyDescent="0.2">
      <c r="A6" s="3"/>
      <c r="B6" s="2"/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  <c r="N6" s="31"/>
      <c r="O6" s="15"/>
      <c r="S6" s="4"/>
      <c r="T6" s="66"/>
      <c r="U6" s="2"/>
      <c r="V6" s="2"/>
    </row>
    <row r="7" spans="1:25" x14ac:dyDescent="0.2">
      <c r="A7" s="32" t="s">
        <v>19</v>
      </c>
      <c r="B7" s="32" t="s">
        <v>20</v>
      </c>
      <c r="C7" s="51">
        <v>0</v>
      </c>
      <c r="D7" s="51">
        <v>0</v>
      </c>
      <c r="E7" s="51">
        <v>2</v>
      </c>
      <c r="F7" s="51">
        <v>14</v>
      </c>
      <c r="G7" s="51">
        <v>14</v>
      </c>
      <c r="H7" s="51">
        <v>0</v>
      </c>
      <c r="I7" s="51">
        <v>0</v>
      </c>
      <c r="J7" s="51">
        <v>7</v>
      </c>
      <c r="K7" s="51">
        <v>16</v>
      </c>
      <c r="L7" s="51">
        <v>7</v>
      </c>
      <c r="M7" s="28">
        <f>D7+I7</f>
        <v>0</v>
      </c>
      <c r="N7" s="28">
        <f>E7+J7</f>
        <v>9</v>
      </c>
      <c r="O7" s="18">
        <f t="shared" ref="O7:O15" si="1">+M7+N7</f>
        <v>9</v>
      </c>
      <c r="P7" s="16"/>
      <c r="Q7" s="7">
        <v>1</v>
      </c>
      <c r="R7" s="40">
        <f t="shared" ref="R7:R15" si="2">+O7*Q7</f>
        <v>9</v>
      </c>
      <c r="S7" s="5"/>
      <c r="T7" s="67">
        <f>T17*(R7/R5)</f>
        <v>2132.8563380281689</v>
      </c>
      <c r="U7" s="19">
        <f>T19-S17</f>
        <v>252388</v>
      </c>
      <c r="V7" s="6">
        <f>+T7/O7</f>
        <v>236.98403755868543</v>
      </c>
      <c r="X7" s="41"/>
      <c r="Y7" s="41"/>
    </row>
    <row r="8" spans="1:25" x14ac:dyDescent="0.2">
      <c r="A8" s="32" t="s">
        <v>9</v>
      </c>
      <c r="B8" s="32" t="s">
        <v>10</v>
      </c>
      <c r="C8" s="38">
        <v>24</v>
      </c>
      <c r="D8" s="38">
        <v>51</v>
      </c>
      <c r="E8" s="38">
        <v>53</v>
      </c>
      <c r="F8" s="38">
        <v>13</v>
      </c>
      <c r="G8" s="38">
        <v>134</v>
      </c>
      <c r="H8" s="38">
        <v>20</v>
      </c>
      <c r="I8" s="38">
        <v>69</v>
      </c>
      <c r="J8" s="38">
        <v>71</v>
      </c>
      <c r="K8" s="38">
        <v>15</v>
      </c>
      <c r="L8" s="38">
        <v>142</v>
      </c>
      <c r="M8" s="28">
        <f t="shared" ref="M8:M15" si="3">D8+I8</f>
        <v>120</v>
      </c>
      <c r="N8" s="28">
        <f t="shared" ref="N8:N15" si="4">E8+J8</f>
        <v>124</v>
      </c>
      <c r="O8" s="18">
        <f t="shared" si="1"/>
        <v>244</v>
      </c>
      <c r="P8" s="16"/>
      <c r="Q8" s="7">
        <v>1</v>
      </c>
      <c r="R8" s="40">
        <f t="shared" si="2"/>
        <v>244</v>
      </c>
      <c r="S8" s="5"/>
      <c r="T8" s="67">
        <f>T17*(R8/R5)</f>
        <v>57824.105164319248</v>
      </c>
      <c r="U8" s="19">
        <f>T19-S17</f>
        <v>252388</v>
      </c>
      <c r="V8" s="6">
        <f t="shared" ref="V8:V15" si="5">+T8/O8</f>
        <v>236.98403755868543</v>
      </c>
      <c r="X8" s="41"/>
      <c r="Y8" s="41"/>
    </row>
    <row r="9" spans="1:25" x14ac:dyDescent="0.2">
      <c r="A9" s="32" t="s">
        <v>8</v>
      </c>
      <c r="B9" s="34" t="s">
        <v>33</v>
      </c>
      <c r="C9" s="38">
        <v>57</v>
      </c>
      <c r="D9" s="38">
        <v>178</v>
      </c>
      <c r="E9" s="38">
        <v>169</v>
      </c>
      <c r="F9" s="38">
        <v>57</v>
      </c>
      <c r="G9" s="38">
        <v>37</v>
      </c>
      <c r="H9" s="38">
        <v>87</v>
      </c>
      <c r="I9" s="38">
        <v>167</v>
      </c>
      <c r="J9" s="38">
        <v>147</v>
      </c>
      <c r="K9" s="38">
        <v>57</v>
      </c>
      <c r="L9" s="38">
        <v>51</v>
      </c>
      <c r="M9" s="28">
        <f t="shared" si="3"/>
        <v>345</v>
      </c>
      <c r="N9" s="28">
        <f t="shared" si="4"/>
        <v>316</v>
      </c>
      <c r="O9" s="18">
        <f t="shared" si="1"/>
        <v>661</v>
      </c>
      <c r="P9" s="16"/>
      <c r="Q9" s="7">
        <v>1</v>
      </c>
      <c r="R9" s="40">
        <f t="shared" si="2"/>
        <v>661</v>
      </c>
      <c r="S9" s="5"/>
      <c r="T9" s="67">
        <f>T17*(R9/R5)</f>
        <v>156646.44882629107</v>
      </c>
      <c r="U9" s="19">
        <f>T19-S17</f>
        <v>252388</v>
      </c>
      <c r="V9" s="6">
        <f t="shared" si="5"/>
        <v>236.98403755868543</v>
      </c>
      <c r="X9" s="41"/>
      <c r="Y9" s="41"/>
    </row>
    <row r="10" spans="1:25" x14ac:dyDescent="0.2">
      <c r="A10" s="32" t="s">
        <v>17</v>
      </c>
      <c r="B10" s="32" t="s">
        <v>18</v>
      </c>
      <c r="C10" s="38">
        <v>0</v>
      </c>
      <c r="D10" s="38">
        <v>0</v>
      </c>
      <c r="E10" s="38">
        <v>0</v>
      </c>
      <c r="F10" s="38">
        <v>46</v>
      </c>
      <c r="G10" s="38">
        <v>0</v>
      </c>
      <c r="H10" s="38">
        <v>0</v>
      </c>
      <c r="I10" s="38">
        <v>0</v>
      </c>
      <c r="J10" s="38">
        <v>0</v>
      </c>
      <c r="K10" s="38">
        <v>110</v>
      </c>
      <c r="L10" s="38">
        <v>0</v>
      </c>
      <c r="M10" s="28">
        <f t="shared" si="3"/>
        <v>0</v>
      </c>
      <c r="N10" s="28">
        <f t="shared" si="4"/>
        <v>0</v>
      </c>
      <c r="O10" s="18">
        <f t="shared" si="1"/>
        <v>0</v>
      </c>
      <c r="P10" s="16"/>
      <c r="Q10" s="7">
        <v>1</v>
      </c>
      <c r="R10" s="40">
        <f t="shared" si="2"/>
        <v>0</v>
      </c>
      <c r="S10" s="5"/>
      <c r="T10" s="67">
        <f>T17*(R10/R5)</f>
        <v>0</v>
      </c>
      <c r="U10" s="19">
        <f>T19-S17</f>
        <v>252388</v>
      </c>
      <c r="V10" s="6"/>
      <c r="X10" s="41"/>
      <c r="Y10" s="41"/>
    </row>
    <row r="11" spans="1:25" x14ac:dyDescent="0.2">
      <c r="A11" s="32" t="s">
        <v>21</v>
      </c>
      <c r="B11" s="32" t="s">
        <v>22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4</v>
      </c>
      <c r="L11" s="38">
        <v>12</v>
      </c>
      <c r="M11" s="28">
        <f t="shared" si="3"/>
        <v>0</v>
      </c>
      <c r="N11" s="28">
        <f t="shared" si="4"/>
        <v>0</v>
      </c>
      <c r="O11" s="18">
        <f t="shared" si="1"/>
        <v>0</v>
      </c>
      <c r="P11" s="16"/>
      <c r="Q11" s="7">
        <v>1</v>
      </c>
      <c r="R11" s="40">
        <f t="shared" si="2"/>
        <v>0</v>
      </c>
      <c r="S11" s="5"/>
      <c r="T11" s="67">
        <f>T17*(R11/R5)</f>
        <v>0</v>
      </c>
      <c r="U11" s="19">
        <f>T19-S17</f>
        <v>252388</v>
      </c>
      <c r="V11" s="6"/>
      <c r="X11" s="41"/>
      <c r="Y11" s="41"/>
    </row>
    <row r="12" spans="1:25" x14ac:dyDescent="0.2">
      <c r="A12" s="32" t="s">
        <v>11</v>
      </c>
      <c r="B12" s="32" t="s">
        <v>12</v>
      </c>
      <c r="C12" s="38">
        <v>20</v>
      </c>
      <c r="D12" s="38">
        <v>20</v>
      </c>
      <c r="E12" s="38">
        <v>16</v>
      </c>
      <c r="F12" s="38">
        <v>20</v>
      </c>
      <c r="G12" s="38">
        <v>37</v>
      </c>
      <c r="H12" s="38">
        <v>18</v>
      </c>
      <c r="I12" s="38">
        <v>16</v>
      </c>
      <c r="J12" s="38">
        <v>15</v>
      </c>
      <c r="K12" s="38">
        <v>21</v>
      </c>
      <c r="L12" s="38">
        <v>37</v>
      </c>
      <c r="M12" s="28">
        <f t="shared" si="3"/>
        <v>36</v>
      </c>
      <c r="N12" s="28">
        <f t="shared" si="4"/>
        <v>31</v>
      </c>
      <c r="O12" s="18">
        <f t="shared" si="1"/>
        <v>67</v>
      </c>
      <c r="P12" s="16"/>
      <c r="Q12" s="7">
        <v>1</v>
      </c>
      <c r="R12" s="40">
        <f t="shared" si="2"/>
        <v>67</v>
      </c>
      <c r="S12" s="5"/>
      <c r="T12" s="67">
        <f>T17*(R12/R5)</f>
        <v>15877.930516431923</v>
      </c>
      <c r="U12" s="19">
        <f>T19-S17</f>
        <v>252388</v>
      </c>
      <c r="V12" s="6">
        <f t="shared" si="5"/>
        <v>236.98403755868543</v>
      </c>
      <c r="X12" s="41"/>
      <c r="Y12" s="41"/>
    </row>
    <row r="13" spans="1:25" x14ac:dyDescent="0.2">
      <c r="A13" s="32" t="s">
        <v>15</v>
      </c>
      <c r="B13" s="32" t="s">
        <v>16</v>
      </c>
      <c r="C13" s="38">
        <v>5</v>
      </c>
      <c r="D13" s="38">
        <v>8</v>
      </c>
      <c r="E13" s="38">
        <v>11</v>
      </c>
      <c r="F13" s="38">
        <v>22</v>
      </c>
      <c r="G13" s="38">
        <v>23</v>
      </c>
      <c r="H13" s="38">
        <v>1</v>
      </c>
      <c r="I13" s="38">
        <v>1</v>
      </c>
      <c r="J13" s="38">
        <v>2</v>
      </c>
      <c r="K13" s="38">
        <v>2</v>
      </c>
      <c r="L13" s="38">
        <v>12</v>
      </c>
      <c r="M13" s="28">
        <f t="shared" si="3"/>
        <v>9</v>
      </c>
      <c r="N13" s="28">
        <f t="shared" si="4"/>
        <v>13</v>
      </c>
      <c r="O13" s="18">
        <f t="shared" si="1"/>
        <v>22</v>
      </c>
      <c r="P13" s="16"/>
      <c r="Q13" s="7">
        <v>1</v>
      </c>
      <c r="R13" s="40">
        <f t="shared" si="2"/>
        <v>22</v>
      </c>
      <c r="S13" s="5"/>
      <c r="T13" s="67">
        <f>T17*(R13/R5)</f>
        <v>5213.6488262910798</v>
      </c>
      <c r="U13" s="19">
        <f>T19-S17</f>
        <v>252388</v>
      </c>
      <c r="V13" s="6">
        <f t="shared" si="5"/>
        <v>236.98403755868546</v>
      </c>
      <c r="X13" s="41"/>
      <c r="Y13" s="41"/>
    </row>
    <row r="14" spans="1:25" x14ac:dyDescent="0.2">
      <c r="A14" s="32"/>
      <c r="B14" s="32" t="s">
        <v>34</v>
      </c>
      <c r="C14" s="38">
        <v>0</v>
      </c>
      <c r="D14" s="38">
        <v>4</v>
      </c>
      <c r="E14" s="38">
        <v>8</v>
      </c>
      <c r="F14" s="38">
        <v>1</v>
      </c>
      <c r="G14" s="38">
        <v>18</v>
      </c>
      <c r="H14" s="38">
        <v>0</v>
      </c>
      <c r="I14" s="38">
        <v>4</v>
      </c>
      <c r="J14" s="38">
        <v>14</v>
      </c>
      <c r="K14" s="38">
        <v>4</v>
      </c>
      <c r="L14" s="38">
        <v>80</v>
      </c>
      <c r="M14" s="28">
        <f t="shared" si="3"/>
        <v>8</v>
      </c>
      <c r="N14" s="28">
        <f t="shared" si="4"/>
        <v>22</v>
      </c>
      <c r="O14" s="18">
        <f t="shared" si="1"/>
        <v>30</v>
      </c>
      <c r="P14" s="16"/>
      <c r="Q14" s="7">
        <v>0.5</v>
      </c>
      <c r="R14" s="40">
        <f t="shared" si="2"/>
        <v>15</v>
      </c>
      <c r="S14" s="5"/>
      <c r="T14" s="67">
        <f>T17*(R14/R5)</f>
        <v>3554.7605633802818</v>
      </c>
      <c r="U14" s="19">
        <f>T19</f>
        <v>252388</v>
      </c>
      <c r="V14" s="6">
        <f t="shared" si="5"/>
        <v>118.49201877934273</v>
      </c>
      <c r="X14" s="41"/>
      <c r="Y14" s="41"/>
    </row>
    <row r="15" spans="1:25" x14ac:dyDescent="0.2">
      <c r="A15" s="32" t="s">
        <v>13</v>
      </c>
      <c r="B15" s="32" t="s">
        <v>14</v>
      </c>
      <c r="C15" s="38">
        <v>3</v>
      </c>
      <c r="D15" s="38">
        <v>16</v>
      </c>
      <c r="E15" s="38">
        <v>9</v>
      </c>
      <c r="F15" s="38">
        <v>4</v>
      </c>
      <c r="G15" s="38">
        <v>32</v>
      </c>
      <c r="H15" s="38">
        <v>13</v>
      </c>
      <c r="I15" s="38">
        <v>13</v>
      </c>
      <c r="J15" s="38">
        <v>9</v>
      </c>
      <c r="K15" s="38">
        <v>1</v>
      </c>
      <c r="L15" s="38">
        <v>35</v>
      </c>
      <c r="M15" s="28">
        <f t="shared" si="3"/>
        <v>29</v>
      </c>
      <c r="N15" s="28">
        <f t="shared" si="4"/>
        <v>18</v>
      </c>
      <c r="O15" s="18">
        <f t="shared" si="1"/>
        <v>47</v>
      </c>
      <c r="P15" s="16"/>
      <c r="Q15" s="7">
        <v>1</v>
      </c>
      <c r="R15" s="40">
        <f t="shared" si="2"/>
        <v>47</v>
      </c>
      <c r="S15" s="5"/>
      <c r="T15" s="67">
        <f>T17*(R15/R5)</f>
        <v>11138.249765258217</v>
      </c>
      <c r="U15" s="19">
        <f>T19-S17</f>
        <v>252388</v>
      </c>
      <c r="V15" s="6">
        <f t="shared" si="5"/>
        <v>236.98403755868546</v>
      </c>
      <c r="X15" s="41"/>
      <c r="Y15" s="41"/>
    </row>
    <row r="16" spans="1:25" x14ac:dyDescent="0.2">
      <c r="X16" s="41"/>
    </row>
    <row r="17" spans="1:24" x14ac:dyDescent="0.2">
      <c r="O17" s="11" t="s">
        <v>24</v>
      </c>
      <c r="P17" s="9"/>
      <c r="Q17" s="9"/>
      <c r="R17" s="9"/>
      <c r="S17" s="36">
        <f>SUM(S7:S13)</f>
        <v>0</v>
      </c>
      <c r="T17" s="67">
        <f>+T19-S17</f>
        <v>252388</v>
      </c>
      <c r="U17" s="8"/>
      <c r="X17" s="41"/>
    </row>
    <row r="18" spans="1:24" x14ac:dyDescent="0.2">
      <c r="O18" s="12"/>
    </row>
    <row r="19" spans="1:24" x14ac:dyDescent="0.2">
      <c r="O19" s="11" t="s">
        <v>25</v>
      </c>
      <c r="P19" s="9"/>
      <c r="Q19" s="9"/>
      <c r="R19" s="9"/>
      <c r="S19" s="37"/>
      <c r="T19" s="20">
        <v>252388</v>
      </c>
      <c r="U19" s="10"/>
    </row>
    <row r="22" spans="1:24" x14ac:dyDescent="0.2">
      <c r="B22" s="39" t="s">
        <v>35</v>
      </c>
      <c r="C22" s="42"/>
      <c r="D22" s="42"/>
      <c r="E22" s="42"/>
      <c r="F22" s="42"/>
      <c r="G22" s="42"/>
      <c r="H22" s="42"/>
      <c r="I22" s="42"/>
    </row>
    <row r="23" spans="1:24" x14ac:dyDescent="0.2">
      <c r="B23" s="39" t="s">
        <v>36</v>
      </c>
      <c r="C23" s="42"/>
      <c r="D23" s="42"/>
      <c r="E23" s="42"/>
      <c r="F23" s="42"/>
      <c r="G23" s="42"/>
      <c r="H23" s="42"/>
      <c r="I23" s="42"/>
    </row>
    <row r="26" spans="1:24" x14ac:dyDescent="0.2">
      <c r="A26" s="45" t="s">
        <v>19</v>
      </c>
      <c r="B26" s="45" t="s">
        <v>20</v>
      </c>
      <c r="C26" s="48">
        <v>0</v>
      </c>
      <c r="D26" s="48">
        <v>0</v>
      </c>
      <c r="E26" s="48">
        <v>7</v>
      </c>
      <c r="F26" s="48">
        <v>16</v>
      </c>
      <c r="G26" s="48">
        <v>7</v>
      </c>
      <c r="H26" s="47">
        <v>0</v>
      </c>
      <c r="I26" s="47">
        <v>0</v>
      </c>
      <c r="J26" s="47">
        <v>2</v>
      </c>
      <c r="K26" s="47">
        <v>14</v>
      </c>
      <c r="L26" s="47">
        <v>14</v>
      </c>
      <c r="M26" s="46">
        <v>30</v>
      </c>
      <c r="N26" s="46">
        <v>30</v>
      </c>
      <c r="O26" s="46">
        <v>60</v>
      </c>
    </row>
    <row r="27" spans="1:24" x14ac:dyDescent="0.2">
      <c r="A27" s="45" t="s">
        <v>9</v>
      </c>
      <c r="B27" s="45" t="s">
        <v>10</v>
      </c>
      <c r="C27" s="48">
        <v>20</v>
      </c>
      <c r="D27" s="48">
        <v>69</v>
      </c>
      <c r="E27" s="48">
        <v>71</v>
      </c>
      <c r="F27" s="48">
        <v>15</v>
      </c>
      <c r="G27" s="48">
        <v>142</v>
      </c>
      <c r="H27" s="47">
        <v>24</v>
      </c>
      <c r="I27" s="47">
        <v>51</v>
      </c>
      <c r="J27" s="47">
        <v>53</v>
      </c>
      <c r="K27" s="47">
        <v>13</v>
      </c>
      <c r="L27" s="47">
        <v>134</v>
      </c>
      <c r="M27" s="46">
        <v>317</v>
      </c>
      <c r="N27" s="46">
        <v>275</v>
      </c>
      <c r="O27" s="46">
        <v>592</v>
      </c>
    </row>
    <row r="28" spans="1:24" x14ac:dyDescent="0.2">
      <c r="A28" s="45" t="s">
        <v>8</v>
      </c>
      <c r="B28" s="45" t="s">
        <v>38</v>
      </c>
      <c r="C28" s="48">
        <v>87</v>
      </c>
      <c r="D28" s="48">
        <v>167</v>
      </c>
      <c r="E28" s="48">
        <v>147</v>
      </c>
      <c r="F28" s="48">
        <v>57</v>
      </c>
      <c r="G28" s="48">
        <v>51</v>
      </c>
      <c r="H28" s="47">
        <v>57</v>
      </c>
      <c r="I28" s="47">
        <v>178</v>
      </c>
      <c r="J28" s="47">
        <v>169</v>
      </c>
      <c r="K28" s="47">
        <v>57</v>
      </c>
      <c r="L28" s="47">
        <v>37</v>
      </c>
      <c r="M28" s="46">
        <v>509</v>
      </c>
      <c r="N28" s="46">
        <v>498</v>
      </c>
      <c r="O28" s="46">
        <v>1007</v>
      </c>
    </row>
    <row r="29" spans="1:24" x14ac:dyDescent="0.2">
      <c r="A29" s="45" t="s">
        <v>17</v>
      </c>
      <c r="B29" s="45" t="s">
        <v>18</v>
      </c>
      <c r="C29" s="48">
        <v>0</v>
      </c>
      <c r="D29" s="48">
        <v>0</v>
      </c>
      <c r="E29" s="48">
        <v>0</v>
      </c>
      <c r="F29" s="48">
        <v>110</v>
      </c>
      <c r="G29" s="48">
        <v>0</v>
      </c>
      <c r="H29" s="47">
        <v>0</v>
      </c>
      <c r="I29" s="47">
        <v>0</v>
      </c>
      <c r="J29" s="47">
        <v>0</v>
      </c>
      <c r="K29" s="47">
        <v>46</v>
      </c>
      <c r="L29" s="47">
        <v>0</v>
      </c>
      <c r="M29" s="46">
        <v>110</v>
      </c>
      <c r="N29" s="46">
        <v>46</v>
      </c>
      <c r="O29" s="46">
        <v>156</v>
      </c>
    </row>
    <row r="30" spans="1:24" x14ac:dyDescent="0.2">
      <c r="A30" s="45" t="s">
        <v>21</v>
      </c>
      <c r="B30" s="45" t="s">
        <v>22</v>
      </c>
      <c r="C30" s="48">
        <v>0</v>
      </c>
      <c r="D30" s="48">
        <v>0</v>
      </c>
      <c r="E30" s="48">
        <v>0</v>
      </c>
      <c r="F30" s="48">
        <v>4</v>
      </c>
      <c r="G30" s="48">
        <v>12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6">
        <v>16</v>
      </c>
      <c r="N30" s="46">
        <v>0</v>
      </c>
      <c r="O30" s="46">
        <v>16</v>
      </c>
    </row>
    <row r="31" spans="1:24" x14ac:dyDescent="0.2">
      <c r="A31" s="45" t="s">
        <v>11</v>
      </c>
      <c r="B31" s="45" t="s">
        <v>12</v>
      </c>
      <c r="C31" s="48">
        <v>18</v>
      </c>
      <c r="D31" s="48">
        <v>16</v>
      </c>
      <c r="E31" s="48">
        <v>15</v>
      </c>
      <c r="F31" s="48">
        <v>21</v>
      </c>
      <c r="G31" s="48">
        <v>37</v>
      </c>
      <c r="H31" s="47">
        <v>20</v>
      </c>
      <c r="I31" s="47">
        <v>20</v>
      </c>
      <c r="J31" s="47">
        <v>16</v>
      </c>
      <c r="K31" s="47">
        <v>20</v>
      </c>
      <c r="L31" s="47">
        <v>37</v>
      </c>
      <c r="M31" s="46">
        <v>107</v>
      </c>
      <c r="N31" s="46">
        <v>113</v>
      </c>
      <c r="O31" s="46">
        <v>220</v>
      </c>
    </row>
    <row r="32" spans="1:24" x14ac:dyDescent="0.2">
      <c r="A32" s="45" t="s">
        <v>15</v>
      </c>
      <c r="B32" s="45" t="s">
        <v>16</v>
      </c>
      <c r="C32" s="48">
        <v>1</v>
      </c>
      <c r="D32" s="48">
        <v>1</v>
      </c>
      <c r="E32" s="48">
        <v>2</v>
      </c>
      <c r="F32" s="48">
        <v>2</v>
      </c>
      <c r="G32" s="48">
        <v>12</v>
      </c>
      <c r="H32" s="47">
        <v>5</v>
      </c>
      <c r="I32" s="47">
        <v>8</v>
      </c>
      <c r="J32" s="47">
        <v>11</v>
      </c>
      <c r="K32" s="47">
        <v>22</v>
      </c>
      <c r="L32" s="47">
        <v>23</v>
      </c>
      <c r="M32" s="46">
        <v>18</v>
      </c>
      <c r="N32" s="46">
        <v>69</v>
      </c>
      <c r="O32" s="46">
        <v>87</v>
      </c>
    </row>
    <row r="33" spans="1:15" customFormat="1" x14ac:dyDescent="0.2">
      <c r="A33" s="45" t="s">
        <v>39</v>
      </c>
      <c r="B33" s="45" t="s">
        <v>40</v>
      </c>
      <c r="C33" s="48">
        <v>30</v>
      </c>
      <c r="D33" s="48">
        <v>186</v>
      </c>
      <c r="E33" s="48">
        <v>127</v>
      </c>
      <c r="F33" s="48">
        <v>115</v>
      </c>
      <c r="G33" s="48">
        <v>226</v>
      </c>
      <c r="H33" s="47">
        <v>21</v>
      </c>
      <c r="I33" s="47">
        <v>134</v>
      </c>
      <c r="J33" s="47">
        <v>85</v>
      </c>
      <c r="K33" s="47">
        <v>119</v>
      </c>
      <c r="L33" s="47">
        <v>228</v>
      </c>
      <c r="M33" s="46">
        <v>684</v>
      </c>
      <c r="N33" s="46">
        <v>587</v>
      </c>
      <c r="O33" s="46">
        <v>1271</v>
      </c>
    </row>
    <row r="34" spans="1:15" customFormat="1" x14ac:dyDescent="0.2">
      <c r="A34" s="45" t="s">
        <v>13</v>
      </c>
      <c r="B34" s="45" t="s">
        <v>14</v>
      </c>
      <c r="C34" s="48">
        <v>13</v>
      </c>
      <c r="D34" s="48">
        <v>13</v>
      </c>
      <c r="E34" s="48">
        <v>9</v>
      </c>
      <c r="F34" s="48">
        <v>1</v>
      </c>
      <c r="G34" s="48">
        <v>35</v>
      </c>
      <c r="H34" s="47">
        <v>3</v>
      </c>
      <c r="I34" s="47">
        <v>16</v>
      </c>
      <c r="J34" s="47">
        <v>9</v>
      </c>
      <c r="K34" s="47">
        <v>4</v>
      </c>
      <c r="L34" s="47">
        <v>32</v>
      </c>
      <c r="M34" s="46">
        <v>71</v>
      </c>
      <c r="N34" s="46">
        <v>64</v>
      </c>
      <c r="O34" s="46">
        <v>135</v>
      </c>
    </row>
    <row r="35" spans="1:15" customFormat="1" x14ac:dyDescent="0.2">
      <c r="C35" s="49"/>
      <c r="D35" s="49"/>
      <c r="E35" s="49"/>
      <c r="F35" s="49"/>
      <c r="G35" s="49"/>
      <c r="H35" s="50"/>
      <c r="I35" s="50"/>
      <c r="J35" s="50"/>
      <c r="K35" s="50"/>
      <c r="L35" s="50"/>
      <c r="M35" s="23"/>
      <c r="N35" s="23"/>
    </row>
    <row r="36" spans="1:15" customFormat="1" x14ac:dyDescent="0.2">
      <c r="A36" s="45" t="s">
        <v>41</v>
      </c>
      <c r="B36" s="45" t="s">
        <v>42</v>
      </c>
      <c r="C36" s="48">
        <v>0</v>
      </c>
      <c r="D36" s="48">
        <v>4</v>
      </c>
      <c r="E36" s="48">
        <v>14</v>
      </c>
      <c r="F36" s="48">
        <v>4</v>
      </c>
      <c r="G36" s="48">
        <v>80</v>
      </c>
      <c r="H36" s="47">
        <v>0</v>
      </c>
      <c r="I36" s="47">
        <v>4</v>
      </c>
      <c r="J36" s="47">
        <v>8</v>
      </c>
      <c r="K36" s="47">
        <v>1</v>
      </c>
      <c r="L36" s="47">
        <v>18</v>
      </c>
      <c r="M36" s="46">
        <v>102</v>
      </c>
      <c r="N36" s="46">
        <v>31</v>
      </c>
      <c r="O36" s="46">
        <v>133</v>
      </c>
    </row>
  </sheetData>
  <mergeCells count="1">
    <mergeCell ref="T4:T5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zoomScale="107" zoomScaleNormal="76" zoomScalePageLayoutView="76" workbookViewId="0">
      <selection activeCell="T30" sqref="T30"/>
    </sheetView>
  </sheetViews>
  <sheetFormatPr baseColWidth="10" defaultColWidth="11.42578125" defaultRowHeight="12.75" x14ac:dyDescent="0.2"/>
  <cols>
    <col min="1" max="1" width="19.42578125" customWidth="1"/>
    <col min="2" max="2" width="25.7109375" customWidth="1"/>
    <col min="3" max="3" width="7.28515625" style="23" bestFit="1" customWidth="1"/>
    <col min="4" max="4" width="4.28515625" style="23" bestFit="1" customWidth="1"/>
    <col min="5" max="6" width="5.140625" style="23" bestFit="1" customWidth="1"/>
    <col min="7" max="7" width="5" style="23" bestFit="1" customWidth="1"/>
    <col min="8" max="8" width="5.42578125" style="23" bestFit="1" customWidth="1"/>
    <col min="9" max="9" width="4.28515625" style="23" bestFit="1" customWidth="1"/>
    <col min="10" max="10" width="5.140625" style="23" bestFit="1" customWidth="1"/>
    <col min="11" max="11" width="6.42578125" style="23" customWidth="1"/>
    <col min="12" max="12" width="4.85546875" style="23" bestFit="1" customWidth="1"/>
    <col min="13" max="13" width="6.140625" style="23" bestFit="1" customWidth="1"/>
    <col min="14" max="14" width="8" style="23" bestFit="1" customWidth="1"/>
    <col min="15" max="15" width="18.85546875" customWidth="1"/>
    <col min="16" max="16" width="1.85546875" customWidth="1"/>
    <col min="17" max="17" width="9.28515625" bestFit="1" customWidth="1"/>
    <col min="18" max="18" width="9.42578125" bestFit="1" customWidth="1"/>
    <col min="19" max="19" width="10.7109375" style="35" customWidth="1"/>
    <col min="20" max="20" width="11.28515625" bestFit="1" customWidth="1"/>
    <col min="21" max="21" width="9.42578125" bestFit="1" customWidth="1"/>
    <col min="22" max="22" width="9.85546875" bestFit="1" customWidth="1"/>
    <col min="24" max="24" width="14.140625" bestFit="1" customWidth="1"/>
  </cols>
  <sheetData>
    <row r="1" spans="1:25" ht="18" x14ac:dyDescent="0.25">
      <c r="B1" s="21" t="s">
        <v>61</v>
      </c>
    </row>
    <row r="3" spans="1:25" ht="15.75" x14ac:dyDescent="0.25">
      <c r="A3" s="33"/>
      <c r="C3" s="52" t="s">
        <v>30</v>
      </c>
      <c r="D3" s="53"/>
      <c r="E3" s="53"/>
      <c r="F3" s="53"/>
      <c r="G3" s="54"/>
      <c r="H3" s="55" t="s">
        <v>31</v>
      </c>
      <c r="I3" s="56"/>
      <c r="J3" s="56"/>
      <c r="K3" s="56"/>
      <c r="L3" s="57"/>
      <c r="M3" s="93" t="s">
        <v>32</v>
      </c>
      <c r="N3" s="94"/>
    </row>
    <row r="4" spans="1:25" x14ac:dyDescent="0.2">
      <c r="A4" s="1"/>
      <c r="B4" s="2"/>
      <c r="C4" s="24" t="s">
        <v>0</v>
      </c>
      <c r="D4" s="24" t="s">
        <v>1</v>
      </c>
      <c r="E4" s="24" t="s">
        <v>2</v>
      </c>
      <c r="F4" s="24" t="s">
        <v>3</v>
      </c>
      <c r="G4" s="24" t="s">
        <v>4</v>
      </c>
      <c r="H4" s="43" t="s">
        <v>0</v>
      </c>
      <c r="I4" s="43" t="s">
        <v>1</v>
      </c>
      <c r="J4" s="43" t="s">
        <v>2</v>
      </c>
      <c r="K4" s="43" t="s">
        <v>3</v>
      </c>
      <c r="L4" s="43" t="s">
        <v>4</v>
      </c>
      <c r="M4" s="95" t="s">
        <v>5</v>
      </c>
      <c r="N4" s="96" t="s">
        <v>6</v>
      </c>
      <c r="O4" s="22" t="s">
        <v>29</v>
      </c>
      <c r="Q4" s="60" t="s">
        <v>26</v>
      </c>
      <c r="R4" s="61" t="s">
        <v>28</v>
      </c>
      <c r="S4" s="62" t="s">
        <v>7</v>
      </c>
      <c r="T4" s="226" t="s">
        <v>43</v>
      </c>
      <c r="U4" s="13"/>
      <c r="V4" s="13" t="s">
        <v>23</v>
      </c>
    </row>
    <row r="5" spans="1:25" x14ac:dyDescent="0.2">
      <c r="A5" s="3"/>
      <c r="B5" s="2"/>
      <c r="C5" s="27">
        <f>SUM(C7:C15)</f>
        <v>102</v>
      </c>
      <c r="D5" s="27">
        <f t="shared" ref="D5:L5" si="0">SUM(D7:D15)</f>
        <v>266</v>
      </c>
      <c r="E5" s="27">
        <f t="shared" si="0"/>
        <v>288</v>
      </c>
      <c r="F5" s="27">
        <f t="shared" si="0"/>
        <v>235</v>
      </c>
      <c r="G5" s="27">
        <f t="shared" si="0"/>
        <v>324</v>
      </c>
      <c r="H5" s="44">
        <f t="shared" si="0"/>
        <v>152</v>
      </c>
      <c r="I5" s="44">
        <f t="shared" si="0"/>
        <v>274</v>
      </c>
      <c r="J5" s="44">
        <f t="shared" si="0"/>
        <v>282</v>
      </c>
      <c r="K5" s="44">
        <f t="shared" si="0"/>
        <v>267</v>
      </c>
      <c r="L5" s="44">
        <f t="shared" si="0"/>
        <v>499</v>
      </c>
      <c r="M5" s="97">
        <f>D5+I5</f>
        <v>540</v>
      </c>
      <c r="N5" s="98">
        <f>E5+J5</f>
        <v>570</v>
      </c>
      <c r="O5" s="17">
        <f>+M5+N5</f>
        <v>1110</v>
      </c>
      <c r="Q5" s="63" t="s">
        <v>27</v>
      </c>
      <c r="R5" s="64">
        <f>SUM(R7:R15)</f>
        <v>1097</v>
      </c>
      <c r="S5" s="65"/>
      <c r="T5" s="227"/>
      <c r="U5" s="14"/>
      <c r="V5" s="14"/>
    </row>
    <row r="6" spans="1:25" x14ac:dyDescent="0.2">
      <c r="A6" s="3"/>
      <c r="B6" s="2"/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  <c r="N6" s="31"/>
      <c r="O6" s="15"/>
      <c r="S6" s="4"/>
      <c r="T6" s="66"/>
      <c r="U6" s="2"/>
      <c r="V6" s="2"/>
    </row>
    <row r="7" spans="1:25" x14ac:dyDescent="0.2">
      <c r="A7" s="32" t="s">
        <v>19</v>
      </c>
      <c r="B7" s="32" t="s">
        <v>20</v>
      </c>
      <c r="C7" s="72">
        <v>0</v>
      </c>
      <c r="D7" s="72">
        <v>0</v>
      </c>
      <c r="E7" s="72">
        <v>0</v>
      </c>
      <c r="F7" s="72">
        <v>0</v>
      </c>
      <c r="G7" s="72">
        <v>1</v>
      </c>
      <c r="H7" s="100">
        <v>0</v>
      </c>
      <c r="I7" s="100">
        <v>0</v>
      </c>
      <c r="J7" s="100">
        <v>3</v>
      </c>
      <c r="K7" s="100">
        <v>15</v>
      </c>
      <c r="L7" s="100">
        <v>15</v>
      </c>
      <c r="M7" s="97">
        <f>D7+I7</f>
        <v>0</v>
      </c>
      <c r="N7" s="97">
        <f>E7+J7</f>
        <v>3</v>
      </c>
      <c r="O7" s="18">
        <f t="shared" ref="O7:O15" si="1">+M7+N7</f>
        <v>3</v>
      </c>
      <c r="P7" s="16"/>
      <c r="Q7" s="7">
        <v>1</v>
      </c>
      <c r="R7" s="40">
        <f t="shared" ref="R7:R15" si="2">+O7*Q7</f>
        <v>3</v>
      </c>
      <c r="S7" s="5"/>
      <c r="T7" s="67">
        <f>T17*(R7/R5)</f>
        <v>1227.5141294439381</v>
      </c>
      <c r="U7" s="19">
        <f>T19-S17</f>
        <v>448861</v>
      </c>
      <c r="V7" s="6">
        <f>+T7/O7</f>
        <v>409.17137648131273</v>
      </c>
      <c r="X7" s="41"/>
      <c r="Y7" s="41"/>
    </row>
    <row r="8" spans="1:25" x14ac:dyDescent="0.2">
      <c r="A8" s="32" t="s">
        <v>9</v>
      </c>
      <c r="B8" s="32" t="s">
        <v>10</v>
      </c>
      <c r="C8" s="72">
        <v>20</v>
      </c>
      <c r="D8" s="72">
        <v>30</v>
      </c>
      <c r="E8" s="72">
        <v>25</v>
      </c>
      <c r="F8" s="72">
        <v>13</v>
      </c>
      <c r="G8" s="72">
        <v>150</v>
      </c>
      <c r="H8" s="100">
        <v>21</v>
      </c>
      <c r="I8" s="100">
        <v>42</v>
      </c>
      <c r="J8" s="100">
        <v>33</v>
      </c>
      <c r="K8" s="100">
        <v>17</v>
      </c>
      <c r="L8" s="100">
        <v>253</v>
      </c>
      <c r="M8" s="97">
        <f t="shared" ref="M8:N15" si="3">D8+I8</f>
        <v>72</v>
      </c>
      <c r="N8" s="97">
        <f t="shared" si="3"/>
        <v>58</v>
      </c>
      <c r="O8" s="18">
        <f t="shared" si="1"/>
        <v>130</v>
      </c>
      <c r="P8" s="16"/>
      <c r="Q8" s="7">
        <v>1</v>
      </c>
      <c r="R8" s="40">
        <f t="shared" si="2"/>
        <v>130</v>
      </c>
      <c r="S8" s="5"/>
      <c r="T8" s="67">
        <f>T17*(R8/R5)</f>
        <v>53192.278942570651</v>
      </c>
      <c r="U8" s="19">
        <f>T19-S17</f>
        <v>448861</v>
      </c>
      <c r="V8" s="6">
        <f t="shared" ref="V8:V15" si="4">+T8/O8</f>
        <v>409.17137648131268</v>
      </c>
      <c r="X8" s="41"/>
      <c r="Y8" s="41"/>
    </row>
    <row r="9" spans="1:25" ht="25.5" x14ac:dyDescent="0.2">
      <c r="A9" s="32" t="s">
        <v>8</v>
      </c>
      <c r="B9" s="34" t="s">
        <v>33</v>
      </c>
      <c r="C9" s="72">
        <v>62</v>
      </c>
      <c r="D9" s="72">
        <v>199</v>
      </c>
      <c r="E9" s="72">
        <v>180</v>
      </c>
      <c r="F9" s="72">
        <v>65</v>
      </c>
      <c r="G9" s="72">
        <v>45</v>
      </c>
      <c r="H9" s="100">
        <v>103</v>
      </c>
      <c r="I9" s="100">
        <v>198</v>
      </c>
      <c r="J9" s="100">
        <v>176</v>
      </c>
      <c r="K9" s="100">
        <v>63</v>
      </c>
      <c r="L9" s="100">
        <v>50</v>
      </c>
      <c r="M9" s="97">
        <f>D9+I9</f>
        <v>397</v>
      </c>
      <c r="N9" s="97">
        <f t="shared" si="3"/>
        <v>356</v>
      </c>
      <c r="O9" s="18">
        <f t="shared" si="1"/>
        <v>753</v>
      </c>
      <c r="P9" s="16"/>
      <c r="Q9" s="7">
        <v>1</v>
      </c>
      <c r="R9" s="40">
        <f t="shared" si="2"/>
        <v>753</v>
      </c>
      <c r="S9" s="5"/>
      <c r="T9" s="67">
        <f>T17*(R9/R5)</f>
        <v>308106.04649042845</v>
      </c>
      <c r="U9" s="19">
        <f>T19-S17</f>
        <v>448861</v>
      </c>
      <c r="V9" s="6">
        <f t="shared" si="4"/>
        <v>409.17137648131268</v>
      </c>
      <c r="X9" s="41"/>
      <c r="Y9" s="41"/>
    </row>
    <row r="10" spans="1:25" x14ac:dyDescent="0.2">
      <c r="A10" s="32" t="s">
        <v>17</v>
      </c>
      <c r="B10" s="32" t="s">
        <v>18</v>
      </c>
      <c r="C10" s="72">
        <v>0</v>
      </c>
      <c r="D10" s="72">
        <v>0</v>
      </c>
      <c r="E10" s="72">
        <v>40</v>
      </c>
      <c r="F10" s="72">
        <v>120</v>
      </c>
      <c r="G10" s="72">
        <v>0</v>
      </c>
      <c r="H10" s="100">
        <v>0</v>
      </c>
      <c r="I10" s="100">
        <v>0</v>
      </c>
      <c r="J10" s="100">
        <v>40</v>
      </c>
      <c r="K10" s="100">
        <v>140</v>
      </c>
      <c r="L10" s="100">
        <v>0</v>
      </c>
      <c r="M10" s="97">
        <f t="shared" si="3"/>
        <v>0</v>
      </c>
      <c r="N10" s="97">
        <f t="shared" si="3"/>
        <v>80</v>
      </c>
      <c r="O10" s="18">
        <f t="shared" si="1"/>
        <v>80</v>
      </c>
      <c r="P10" s="16"/>
      <c r="Q10" s="7">
        <v>1</v>
      </c>
      <c r="R10" s="40">
        <f t="shared" si="2"/>
        <v>80</v>
      </c>
      <c r="S10" s="5"/>
      <c r="T10" s="67">
        <f>T17*(R10/R5)</f>
        <v>32733.710118505012</v>
      </c>
      <c r="U10" s="19">
        <f>T19-S17</f>
        <v>448861</v>
      </c>
      <c r="V10" s="6">
        <f t="shared" si="4"/>
        <v>409.17137648131268</v>
      </c>
      <c r="X10" s="41"/>
      <c r="Y10" s="41"/>
    </row>
    <row r="11" spans="1:25" x14ac:dyDescent="0.2">
      <c r="A11" s="32" t="s">
        <v>21</v>
      </c>
      <c r="B11" s="32" t="s">
        <v>22</v>
      </c>
      <c r="C11" s="72">
        <v>0</v>
      </c>
      <c r="D11" s="72">
        <v>0</v>
      </c>
      <c r="E11" s="72">
        <v>0</v>
      </c>
      <c r="F11" s="72">
        <v>1</v>
      </c>
      <c r="G11" s="72">
        <v>3</v>
      </c>
      <c r="H11" s="100">
        <v>0</v>
      </c>
      <c r="I11" s="100">
        <v>0</v>
      </c>
      <c r="J11" s="100">
        <v>1</v>
      </c>
      <c r="K11" s="100">
        <v>2</v>
      </c>
      <c r="L11" s="100">
        <v>27</v>
      </c>
      <c r="M11" s="97">
        <f t="shared" si="3"/>
        <v>0</v>
      </c>
      <c r="N11" s="97">
        <f t="shared" si="3"/>
        <v>1</v>
      </c>
      <c r="O11" s="18">
        <f t="shared" si="1"/>
        <v>1</v>
      </c>
      <c r="P11" s="16"/>
      <c r="Q11" s="7">
        <v>1</v>
      </c>
      <c r="R11" s="40">
        <f t="shared" si="2"/>
        <v>1</v>
      </c>
      <c r="S11" s="5"/>
      <c r="T11" s="67">
        <f>T17*(R11/R5)</f>
        <v>409.17137648131268</v>
      </c>
      <c r="U11" s="19">
        <f>T19-S17</f>
        <v>448861</v>
      </c>
      <c r="V11" s="6">
        <f t="shared" si="4"/>
        <v>409.17137648131268</v>
      </c>
      <c r="X11" s="41"/>
      <c r="Y11" s="41"/>
    </row>
    <row r="12" spans="1:25" x14ac:dyDescent="0.2">
      <c r="A12" s="32" t="s">
        <v>11</v>
      </c>
      <c r="B12" s="32" t="s">
        <v>12</v>
      </c>
      <c r="C12" s="72">
        <v>14</v>
      </c>
      <c r="D12" s="72">
        <v>16</v>
      </c>
      <c r="E12" s="72">
        <v>14</v>
      </c>
      <c r="F12" s="72">
        <v>14</v>
      </c>
      <c r="G12" s="72">
        <v>48</v>
      </c>
      <c r="H12" s="100">
        <v>15</v>
      </c>
      <c r="I12" s="100">
        <v>16</v>
      </c>
      <c r="J12" s="100">
        <v>5</v>
      </c>
      <c r="K12" s="100">
        <v>16</v>
      </c>
      <c r="L12" s="100">
        <v>34</v>
      </c>
      <c r="M12" s="97">
        <f t="shared" si="3"/>
        <v>32</v>
      </c>
      <c r="N12" s="97">
        <f t="shared" si="3"/>
        <v>19</v>
      </c>
      <c r="O12" s="18">
        <f t="shared" si="1"/>
        <v>51</v>
      </c>
      <c r="P12" s="16"/>
      <c r="Q12" s="7">
        <v>1</v>
      </c>
      <c r="R12" s="40">
        <f t="shared" si="2"/>
        <v>51</v>
      </c>
      <c r="S12" s="5"/>
      <c r="T12" s="67">
        <f>T17*(R12/R5)</f>
        <v>20867.740200546945</v>
      </c>
      <c r="U12" s="19">
        <f>T19-S17</f>
        <v>448861</v>
      </c>
      <c r="V12" s="6">
        <f t="shared" si="4"/>
        <v>409.17137648131262</v>
      </c>
      <c r="X12" s="41"/>
      <c r="Y12" s="41"/>
    </row>
    <row r="13" spans="1:25" x14ac:dyDescent="0.2">
      <c r="A13" s="32" t="s">
        <v>15</v>
      </c>
      <c r="B13" s="32" t="s">
        <v>16</v>
      </c>
      <c r="C13" s="72">
        <v>4</v>
      </c>
      <c r="D13" s="72">
        <v>6</v>
      </c>
      <c r="E13" s="72">
        <v>11</v>
      </c>
      <c r="F13" s="72">
        <v>21</v>
      </c>
      <c r="G13" s="72">
        <v>26</v>
      </c>
      <c r="H13" s="100">
        <v>2</v>
      </c>
      <c r="I13" s="100">
        <v>3</v>
      </c>
      <c r="J13" s="100">
        <v>0</v>
      </c>
      <c r="K13" s="100">
        <v>0</v>
      </c>
      <c r="L13" s="100">
        <v>9</v>
      </c>
      <c r="M13" s="97">
        <f t="shared" si="3"/>
        <v>9</v>
      </c>
      <c r="N13" s="97">
        <f t="shared" si="3"/>
        <v>11</v>
      </c>
      <c r="O13" s="18">
        <f t="shared" si="1"/>
        <v>20</v>
      </c>
      <c r="P13" s="16"/>
      <c r="Q13" s="7">
        <v>1</v>
      </c>
      <c r="R13" s="40">
        <f t="shared" si="2"/>
        <v>20</v>
      </c>
      <c r="S13" s="5"/>
      <c r="T13" s="67">
        <f>T17*(R13/R5)</f>
        <v>8183.4275296262531</v>
      </c>
      <c r="U13" s="19">
        <f>T19-S17</f>
        <v>448861</v>
      </c>
      <c r="V13" s="6">
        <f t="shared" si="4"/>
        <v>409.17137648131268</v>
      </c>
      <c r="X13" s="41"/>
      <c r="Y13" s="41"/>
    </row>
    <row r="14" spans="1:25" ht="26.25" thickBot="1" x14ac:dyDescent="0.25">
      <c r="A14" s="32"/>
      <c r="B14" s="32" t="s">
        <v>34</v>
      </c>
      <c r="C14" s="88">
        <v>1</v>
      </c>
      <c r="D14" s="88">
        <v>3</v>
      </c>
      <c r="E14" s="88">
        <v>8</v>
      </c>
      <c r="F14" s="88">
        <v>0</v>
      </c>
      <c r="G14" s="88">
        <v>15</v>
      </c>
      <c r="H14" s="99">
        <v>1</v>
      </c>
      <c r="I14" s="99">
        <v>3</v>
      </c>
      <c r="J14" s="99">
        <v>12</v>
      </c>
      <c r="K14" s="99">
        <v>13</v>
      </c>
      <c r="L14" s="99">
        <v>64</v>
      </c>
      <c r="M14" s="97">
        <f t="shared" si="3"/>
        <v>6</v>
      </c>
      <c r="N14" s="97">
        <f t="shared" si="3"/>
        <v>20</v>
      </c>
      <c r="O14" s="18">
        <f t="shared" si="1"/>
        <v>26</v>
      </c>
      <c r="P14" s="16"/>
      <c r="Q14" s="7">
        <v>0.5</v>
      </c>
      <c r="R14" s="40">
        <f t="shared" si="2"/>
        <v>13</v>
      </c>
      <c r="S14" s="5"/>
      <c r="T14" s="67">
        <f>T17*(R14/R5)</f>
        <v>5319.2278942570647</v>
      </c>
      <c r="U14" s="19">
        <f>T19</f>
        <v>448861</v>
      </c>
      <c r="V14" s="6">
        <f t="shared" si="4"/>
        <v>204.58568824065634</v>
      </c>
      <c r="X14" s="41"/>
      <c r="Y14" s="41"/>
    </row>
    <row r="15" spans="1:25" x14ac:dyDescent="0.2">
      <c r="A15" s="32" t="s">
        <v>13</v>
      </c>
      <c r="B15" s="32" t="s">
        <v>14</v>
      </c>
      <c r="C15" s="72">
        <v>1</v>
      </c>
      <c r="D15" s="72">
        <v>12</v>
      </c>
      <c r="E15" s="72">
        <v>10</v>
      </c>
      <c r="F15" s="72">
        <v>1</v>
      </c>
      <c r="G15" s="72">
        <v>36</v>
      </c>
      <c r="H15" s="100">
        <v>10</v>
      </c>
      <c r="I15" s="100">
        <v>12</v>
      </c>
      <c r="J15" s="100">
        <v>12</v>
      </c>
      <c r="K15" s="100">
        <v>1</v>
      </c>
      <c r="L15" s="100">
        <v>47</v>
      </c>
      <c r="M15" s="97">
        <f t="shared" si="3"/>
        <v>24</v>
      </c>
      <c r="N15" s="97">
        <f t="shared" si="3"/>
        <v>22</v>
      </c>
      <c r="O15" s="18">
        <f t="shared" si="1"/>
        <v>46</v>
      </c>
      <c r="P15" s="16"/>
      <c r="Q15" s="7">
        <v>1</v>
      </c>
      <c r="R15" s="40">
        <f t="shared" si="2"/>
        <v>46</v>
      </c>
      <c r="S15" s="5"/>
      <c r="T15" s="67">
        <f>T17*(R15/R5)</f>
        <v>18821.883318140382</v>
      </c>
      <c r="U15" s="19">
        <f>T19-S17</f>
        <v>448861</v>
      </c>
      <c r="V15" s="6">
        <f t="shared" si="4"/>
        <v>409.17137648131268</v>
      </c>
      <c r="X15" s="41"/>
      <c r="Y15" s="41"/>
    </row>
    <row r="16" spans="1:25" x14ac:dyDescent="0.2">
      <c r="X16" s="41"/>
    </row>
    <row r="17" spans="1:24" x14ac:dyDescent="0.2">
      <c r="O17" s="11" t="s">
        <v>24</v>
      </c>
      <c r="P17" s="9"/>
      <c r="Q17" s="9"/>
      <c r="R17" s="9"/>
      <c r="S17" s="36"/>
      <c r="T17" s="67">
        <f>+T19-S17</f>
        <v>448861</v>
      </c>
      <c r="U17" s="8"/>
      <c r="X17" s="41"/>
    </row>
    <row r="18" spans="1:24" x14ac:dyDescent="0.2">
      <c r="O18" s="12"/>
    </row>
    <row r="19" spans="1:24" x14ac:dyDescent="0.2">
      <c r="O19" s="11" t="s">
        <v>25</v>
      </c>
      <c r="P19" s="9"/>
      <c r="Q19" s="9"/>
      <c r="R19" s="9"/>
      <c r="S19" s="37"/>
      <c r="T19" s="20">
        <v>448861</v>
      </c>
      <c r="U19" s="10"/>
    </row>
    <row r="22" spans="1:24" x14ac:dyDescent="0.2">
      <c r="B22" s="39" t="s">
        <v>35</v>
      </c>
      <c r="C22" s="42"/>
      <c r="D22" s="42"/>
      <c r="E22" s="42"/>
      <c r="F22" s="42"/>
      <c r="G22" s="42"/>
      <c r="H22" s="42"/>
      <c r="I22" s="42"/>
    </row>
    <row r="23" spans="1:24" x14ac:dyDescent="0.2">
      <c r="B23" s="39" t="s">
        <v>36</v>
      </c>
      <c r="C23" s="42"/>
      <c r="D23" s="42"/>
      <c r="E23" s="42"/>
      <c r="F23" s="42"/>
      <c r="G23" s="42"/>
      <c r="H23" s="42"/>
      <c r="I23" s="42"/>
    </row>
    <row r="24" spans="1:24" ht="13.5" thickBot="1" x14ac:dyDescent="0.25">
      <c r="B24" s="35"/>
      <c r="C24" s="92"/>
      <c r="D24" s="92"/>
      <c r="E24" s="92"/>
      <c r="F24" s="92"/>
      <c r="G24" s="92"/>
      <c r="H24" s="92"/>
      <c r="I24" s="92"/>
    </row>
    <row r="25" spans="1:24" ht="21" x14ac:dyDescent="0.2">
      <c r="A25" s="74" t="s">
        <v>44</v>
      </c>
      <c r="B25" s="75" t="s">
        <v>45</v>
      </c>
      <c r="C25" s="75" t="s">
        <v>46</v>
      </c>
      <c r="D25" s="75" t="s">
        <v>47</v>
      </c>
      <c r="E25" s="75" t="s">
        <v>48</v>
      </c>
      <c r="F25" s="75" t="s">
        <v>49</v>
      </c>
      <c r="G25" s="75" t="s">
        <v>50</v>
      </c>
      <c r="H25" s="75" t="s">
        <v>51</v>
      </c>
      <c r="I25" s="75" t="s">
        <v>52</v>
      </c>
      <c r="J25" s="75" t="s">
        <v>53</v>
      </c>
      <c r="K25" s="75" t="s">
        <v>54</v>
      </c>
      <c r="L25" s="75" t="s">
        <v>55</v>
      </c>
      <c r="M25" s="75" t="s">
        <v>56</v>
      </c>
      <c r="N25" s="75" t="s">
        <v>57</v>
      </c>
      <c r="O25" s="76" t="s">
        <v>58</v>
      </c>
      <c r="S25"/>
    </row>
    <row r="26" spans="1:24" x14ac:dyDescent="0.2">
      <c r="A26" s="77" t="s">
        <v>59</v>
      </c>
      <c r="B26" s="68" t="s">
        <v>60</v>
      </c>
      <c r="C26" s="69">
        <v>176</v>
      </c>
      <c r="D26" s="69">
        <v>467</v>
      </c>
      <c r="E26" s="69">
        <v>398</v>
      </c>
      <c r="F26" s="69">
        <v>372</v>
      </c>
      <c r="G26" s="69">
        <v>620</v>
      </c>
      <c r="H26" s="69">
        <v>126</v>
      </c>
      <c r="I26" s="69">
        <v>403</v>
      </c>
      <c r="J26" s="69">
        <v>365</v>
      </c>
      <c r="K26" s="69">
        <v>345</v>
      </c>
      <c r="L26" s="69">
        <v>495</v>
      </c>
      <c r="M26" s="69">
        <v>2033</v>
      </c>
      <c r="N26" s="69">
        <v>1734</v>
      </c>
      <c r="O26" s="78">
        <v>3767</v>
      </c>
      <c r="S26"/>
    </row>
    <row r="27" spans="1:24" x14ac:dyDescent="0.2">
      <c r="A27" s="79" t="s">
        <v>19</v>
      </c>
      <c r="B27" s="70" t="s">
        <v>20</v>
      </c>
      <c r="C27" s="71">
        <v>0</v>
      </c>
      <c r="D27" s="71">
        <v>0</v>
      </c>
      <c r="E27" s="71">
        <v>3</v>
      </c>
      <c r="F27" s="71">
        <v>15</v>
      </c>
      <c r="G27" s="71">
        <v>15</v>
      </c>
      <c r="H27" s="72">
        <v>0</v>
      </c>
      <c r="I27" s="72">
        <v>0</v>
      </c>
      <c r="J27" s="72">
        <v>0</v>
      </c>
      <c r="K27" s="72">
        <v>0</v>
      </c>
      <c r="L27" s="72">
        <v>1</v>
      </c>
      <c r="M27" s="73">
        <v>33</v>
      </c>
      <c r="N27" s="73">
        <v>1</v>
      </c>
      <c r="O27" s="80">
        <v>34</v>
      </c>
      <c r="S27"/>
    </row>
    <row r="28" spans="1:24" x14ac:dyDescent="0.2">
      <c r="A28" s="79" t="s">
        <v>9</v>
      </c>
      <c r="B28" s="70" t="s">
        <v>10</v>
      </c>
      <c r="C28" s="71">
        <v>21</v>
      </c>
      <c r="D28" s="71">
        <v>42</v>
      </c>
      <c r="E28" s="71">
        <v>33</v>
      </c>
      <c r="F28" s="71">
        <v>17</v>
      </c>
      <c r="G28" s="71">
        <v>253</v>
      </c>
      <c r="H28" s="72">
        <v>20</v>
      </c>
      <c r="I28" s="72">
        <v>30</v>
      </c>
      <c r="J28" s="72">
        <v>25</v>
      </c>
      <c r="K28" s="72">
        <v>13</v>
      </c>
      <c r="L28" s="72">
        <v>150</v>
      </c>
      <c r="M28" s="73">
        <v>366</v>
      </c>
      <c r="N28" s="73">
        <v>238</v>
      </c>
      <c r="O28" s="80">
        <v>604</v>
      </c>
      <c r="S28"/>
    </row>
    <row r="29" spans="1:24" x14ac:dyDescent="0.2">
      <c r="A29" s="79" t="s">
        <v>8</v>
      </c>
      <c r="B29" s="70" t="s">
        <v>38</v>
      </c>
      <c r="C29" s="71">
        <v>103</v>
      </c>
      <c r="D29" s="71">
        <v>198</v>
      </c>
      <c r="E29" s="71">
        <v>176</v>
      </c>
      <c r="F29" s="71">
        <v>63</v>
      </c>
      <c r="G29" s="71">
        <v>50</v>
      </c>
      <c r="H29" s="72">
        <v>62</v>
      </c>
      <c r="I29" s="72">
        <v>199</v>
      </c>
      <c r="J29" s="72">
        <v>180</v>
      </c>
      <c r="K29" s="72">
        <v>65</v>
      </c>
      <c r="L29" s="72">
        <v>45</v>
      </c>
      <c r="M29" s="73">
        <v>590</v>
      </c>
      <c r="N29" s="73">
        <v>551</v>
      </c>
      <c r="O29" s="80">
        <v>1141</v>
      </c>
      <c r="S29"/>
    </row>
    <row r="30" spans="1:24" x14ac:dyDescent="0.2">
      <c r="A30" s="79" t="s">
        <v>17</v>
      </c>
      <c r="B30" s="70" t="s">
        <v>18</v>
      </c>
      <c r="C30" s="71">
        <v>0</v>
      </c>
      <c r="D30" s="71">
        <v>0</v>
      </c>
      <c r="E30" s="71">
        <v>40</v>
      </c>
      <c r="F30" s="71">
        <v>140</v>
      </c>
      <c r="G30" s="71">
        <v>0</v>
      </c>
      <c r="H30" s="72">
        <v>0</v>
      </c>
      <c r="I30" s="72">
        <v>0</v>
      </c>
      <c r="J30" s="72">
        <v>40</v>
      </c>
      <c r="K30" s="72">
        <v>120</v>
      </c>
      <c r="L30" s="72">
        <v>0</v>
      </c>
      <c r="M30" s="73">
        <v>180</v>
      </c>
      <c r="N30" s="73">
        <v>160</v>
      </c>
      <c r="O30" s="80">
        <v>340</v>
      </c>
      <c r="S30"/>
    </row>
    <row r="31" spans="1:24" x14ac:dyDescent="0.2">
      <c r="A31" s="79" t="s">
        <v>21</v>
      </c>
      <c r="B31" s="70" t="s">
        <v>22</v>
      </c>
      <c r="C31" s="71">
        <v>0</v>
      </c>
      <c r="D31" s="71">
        <v>0</v>
      </c>
      <c r="E31" s="71">
        <v>1</v>
      </c>
      <c r="F31" s="71">
        <v>2</v>
      </c>
      <c r="G31" s="71">
        <v>27</v>
      </c>
      <c r="H31" s="72">
        <v>0</v>
      </c>
      <c r="I31" s="72">
        <v>0</v>
      </c>
      <c r="J31" s="72">
        <v>0</v>
      </c>
      <c r="K31" s="72">
        <v>1</v>
      </c>
      <c r="L31" s="72">
        <v>3</v>
      </c>
      <c r="M31" s="73">
        <v>30</v>
      </c>
      <c r="N31" s="73">
        <v>4</v>
      </c>
      <c r="O31" s="80">
        <v>34</v>
      </c>
    </row>
    <row r="32" spans="1:24" x14ac:dyDescent="0.2">
      <c r="A32" s="79" t="s">
        <v>11</v>
      </c>
      <c r="B32" s="70" t="s">
        <v>12</v>
      </c>
      <c r="C32" s="71">
        <v>15</v>
      </c>
      <c r="D32" s="71">
        <v>16</v>
      </c>
      <c r="E32" s="71">
        <v>5</v>
      </c>
      <c r="F32" s="71">
        <v>16</v>
      </c>
      <c r="G32" s="71">
        <v>34</v>
      </c>
      <c r="H32" s="72">
        <v>14</v>
      </c>
      <c r="I32" s="72">
        <v>16</v>
      </c>
      <c r="J32" s="72">
        <v>14</v>
      </c>
      <c r="K32" s="72">
        <v>14</v>
      </c>
      <c r="L32" s="72">
        <v>48</v>
      </c>
      <c r="M32" s="73">
        <v>86</v>
      </c>
      <c r="N32" s="73">
        <v>106</v>
      </c>
      <c r="O32" s="80">
        <v>192</v>
      </c>
    </row>
    <row r="33" spans="1:19" x14ac:dyDescent="0.2">
      <c r="A33" s="79" t="s">
        <v>15</v>
      </c>
      <c r="B33" s="70" t="s">
        <v>16</v>
      </c>
      <c r="C33" s="71">
        <v>2</v>
      </c>
      <c r="D33" s="71">
        <v>3</v>
      </c>
      <c r="E33" s="71">
        <v>0</v>
      </c>
      <c r="F33" s="71">
        <v>0</v>
      </c>
      <c r="G33" s="71">
        <v>9</v>
      </c>
      <c r="H33" s="72">
        <v>4</v>
      </c>
      <c r="I33" s="72">
        <v>6</v>
      </c>
      <c r="J33" s="72">
        <v>11</v>
      </c>
      <c r="K33" s="72">
        <v>21</v>
      </c>
      <c r="L33" s="72">
        <v>26</v>
      </c>
      <c r="M33" s="73">
        <v>14</v>
      </c>
      <c r="N33" s="73">
        <v>68</v>
      </c>
      <c r="O33" s="80">
        <v>82</v>
      </c>
    </row>
    <row r="34" spans="1:19" x14ac:dyDescent="0.2">
      <c r="A34" s="79" t="s">
        <v>39</v>
      </c>
      <c r="B34" s="70" t="s">
        <v>40</v>
      </c>
      <c r="C34" s="71">
        <v>25</v>
      </c>
      <c r="D34" s="71">
        <v>196</v>
      </c>
      <c r="E34" s="71">
        <v>128</v>
      </c>
      <c r="F34" s="71">
        <v>118</v>
      </c>
      <c r="G34" s="71">
        <v>185</v>
      </c>
      <c r="H34" s="72">
        <v>25</v>
      </c>
      <c r="I34" s="72">
        <v>140</v>
      </c>
      <c r="J34" s="72">
        <v>85</v>
      </c>
      <c r="K34" s="72">
        <v>110</v>
      </c>
      <c r="L34" s="72">
        <v>186</v>
      </c>
      <c r="M34" s="73">
        <v>652</v>
      </c>
      <c r="N34" s="73">
        <v>546</v>
      </c>
      <c r="O34" s="80">
        <v>1198</v>
      </c>
      <c r="S34"/>
    </row>
    <row r="35" spans="1:19" x14ac:dyDescent="0.2">
      <c r="A35" s="79" t="s">
        <v>13</v>
      </c>
      <c r="B35" s="70" t="s">
        <v>14</v>
      </c>
      <c r="C35" s="71">
        <v>10</v>
      </c>
      <c r="D35" s="71">
        <v>12</v>
      </c>
      <c r="E35" s="71">
        <v>12</v>
      </c>
      <c r="F35" s="71">
        <v>1</v>
      </c>
      <c r="G35" s="71">
        <v>47</v>
      </c>
      <c r="H35" s="72">
        <v>1</v>
      </c>
      <c r="I35" s="72">
        <v>12</v>
      </c>
      <c r="J35" s="72">
        <v>10</v>
      </c>
      <c r="K35" s="72">
        <v>1</v>
      </c>
      <c r="L35" s="72">
        <v>36</v>
      </c>
      <c r="M35" s="73">
        <v>82</v>
      </c>
      <c r="N35" s="73">
        <v>60</v>
      </c>
      <c r="O35" s="80">
        <v>142</v>
      </c>
      <c r="S35"/>
    </row>
    <row r="36" spans="1:19" x14ac:dyDescent="0.2">
      <c r="A36" s="81"/>
      <c r="B36" s="82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83"/>
      <c r="N36" s="83"/>
      <c r="O36" s="84"/>
      <c r="S36"/>
    </row>
    <row r="37" spans="1:19" ht="13.5" thickBot="1" x14ac:dyDescent="0.25">
      <c r="A37" s="85" t="s">
        <v>41</v>
      </c>
      <c r="B37" s="86" t="s">
        <v>42</v>
      </c>
      <c r="C37" s="87">
        <v>1</v>
      </c>
      <c r="D37" s="87">
        <v>3</v>
      </c>
      <c r="E37" s="87">
        <v>12</v>
      </c>
      <c r="F37" s="87">
        <v>13</v>
      </c>
      <c r="G37" s="87">
        <v>64</v>
      </c>
      <c r="H37" s="88">
        <v>1</v>
      </c>
      <c r="I37" s="88">
        <v>3</v>
      </c>
      <c r="J37" s="88">
        <v>8</v>
      </c>
      <c r="K37" s="88">
        <v>0</v>
      </c>
      <c r="L37" s="88">
        <v>15</v>
      </c>
      <c r="M37" s="89">
        <v>93</v>
      </c>
      <c r="N37" s="89">
        <v>27</v>
      </c>
      <c r="O37" s="90">
        <v>120</v>
      </c>
      <c r="S37"/>
    </row>
  </sheetData>
  <mergeCells count="1">
    <mergeCell ref="T4:T5"/>
  </mergeCells>
  <phoneticPr fontId="6" type="noConversion"/>
  <pageMargins left="0.75" right="0.75" top="1" bottom="1" header="0.5" footer="0.5"/>
  <pageSetup paperSize="9" orientation="landscape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selection activeCell="U40" sqref="U40"/>
    </sheetView>
  </sheetViews>
  <sheetFormatPr baseColWidth="10" defaultColWidth="11.42578125" defaultRowHeight="12.75" x14ac:dyDescent="0.2"/>
  <cols>
    <col min="2" max="2" width="10.42578125" bestFit="1" customWidth="1"/>
    <col min="3" max="3" width="28.7109375" bestFit="1" customWidth="1"/>
    <col min="4" max="4" width="7.28515625" bestFit="1" customWidth="1"/>
    <col min="5" max="5" width="4.42578125" bestFit="1" customWidth="1"/>
    <col min="6" max="7" width="5.28515625" bestFit="1" customWidth="1"/>
    <col min="8" max="8" width="3.85546875" bestFit="1" customWidth="1"/>
    <col min="9" max="9" width="5.42578125" bestFit="1" customWidth="1"/>
    <col min="10" max="10" width="4.140625" bestFit="1" customWidth="1"/>
    <col min="11" max="11" width="5" bestFit="1" customWidth="1"/>
    <col min="12" max="13" width="5.28515625" bestFit="1" customWidth="1"/>
    <col min="14" max="14" width="6" bestFit="1" customWidth="1"/>
    <col min="15" max="15" width="6.85546875" bestFit="1" customWidth="1"/>
    <col min="16" max="16" width="14.28515625" customWidth="1"/>
    <col min="17" max="17" width="4.42578125" bestFit="1" customWidth="1"/>
    <col min="18" max="18" width="7.28515625" bestFit="1" customWidth="1"/>
    <col min="19" max="19" width="7.140625" bestFit="1" customWidth="1"/>
    <col min="20" max="20" width="6.28515625" bestFit="1" customWidth="1"/>
    <col min="21" max="21" width="14" bestFit="1" customWidth="1"/>
    <col min="22" max="22" width="8.7109375" bestFit="1" customWidth="1"/>
    <col min="23" max="23" width="7.28515625" bestFit="1" customWidth="1"/>
  </cols>
  <sheetData>
    <row r="1" spans="2:23" ht="18" x14ac:dyDescent="0.25">
      <c r="C1" s="21" t="s">
        <v>84</v>
      </c>
    </row>
    <row r="3" spans="2:23" ht="15.75" x14ac:dyDescent="0.25">
      <c r="B3" s="33"/>
      <c r="D3" s="52" t="s">
        <v>30</v>
      </c>
      <c r="E3" s="53"/>
      <c r="F3" s="53"/>
      <c r="G3" s="53"/>
      <c r="H3" s="54"/>
      <c r="I3" s="55" t="s">
        <v>31</v>
      </c>
      <c r="J3" s="56"/>
      <c r="K3" s="56"/>
      <c r="L3" s="56"/>
      <c r="M3" s="57"/>
      <c r="N3" s="93" t="s">
        <v>32</v>
      </c>
      <c r="O3" s="94"/>
      <c r="T3" s="35"/>
    </row>
    <row r="4" spans="2:23" ht="12.95" customHeight="1" x14ac:dyDescent="0.2">
      <c r="B4" s="1"/>
      <c r="C4" s="2"/>
      <c r="D4" s="24" t="s">
        <v>0</v>
      </c>
      <c r="E4" s="24" t="s">
        <v>1</v>
      </c>
      <c r="F4" s="24" t="s">
        <v>2</v>
      </c>
      <c r="G4" s="24" t="s">
        <v>3</v>
      </c>
      <c r="H4" s="24" t="s">
        <v>4</v>
      </c>
      <c r="I4" s="43" t="s">
        <v>0</v>
      </c>
      <c r="J4" s="43" t="s">
        <v>1</v>
      </c>
      <c r="K4" s="43" t="s">
        <v>2</v>
      </c>
      <c r="L4" s="43" t="s">
        <v>3</v>
      </c>
      <c r="M4" s="43" t="s">
        <v>4</v>
      </c>
      <c r="N4" s="95" t="s">
        <v>5</v>
      </c>
      <c r="O4" s="96" t="s">
        <v>6</v>
      </c>
      <c r="P4" s="22" t="s">
        <v>29</v>
      </c>
      <c r="R4" s="60" t="s">
        <v>26</v>
      </c>
      <c r="S4" s="61" t="s">
        <v>28</v>
      </c>
      <c r="T4" s="62" t="s">
        <v>7</v>
      </c>
      <c r="U4" s="103" t="s">
        <v>43</v>
      </c>
      <c r="V4" s="13"/>
      <c r="W4" s="13" t="s">
        <v>23</v>
      </c>
    </row>
    <row r="5" spans="2:23" x14ac:dyDescent="0.2">
      <c r="B5" s="3"/>
      <c r="C5" s="2"/>
      <c r="D5" s="27">
        <f>SUM(D7:D18)</f>
        <v>102</v>
      </c>
      <c r="E5" s="27">
        <f t="shared" ref="E5:M5" si="0">SUM(E7:E18)</f>
        <v>266</v>
      </c>
      <c r="F5" s="27">
        <f t="shared" si="0"/>
        <v>288</v>
      </c>
      <c r="G5" s="27">
        <f t="shared" si="0"/>
        <v>235</v>
      </c>
      <c r="H5" s="27">
        <f t="shared" si="0"/>
        <v>324</v>
      </c>
      <c r="I5" s="44">
        <f t="shared" si="0"/>
        <v>152</v>
      </c>
      <c r="J5" s="44">
        <f t="shared" si="0"/>
        <v>274</v>
      </c>
      <c r="K5" s="44">
        <f t="shared" si="0"/>
        <v>282</v>
      </c>
      <c r="L5" s="44">
        <f t="shared" si="0"/>
        <v>267</v>
      </c>
      <c r="M5" s="44">
        <f t="shared" si="0"/>
        <v>499</v>
      </c>
      <c r="N5" s="97">
        <f>SUM(N7:N18)</f>
        <v>593</v>
      </c>
      <c r="O5" s="98">
        <f>SUM(O7:O18)</f>
        <v>669</v>
      </c>
      <c r="P5" s="17">
        <f>N5+O5</f>
        <v>1262</v>
      </c>
      <c r="R5" s="63" t="s">
        <v>27</v>
      </c>
      <c r="S5" s="64">
        <f>SUM(S7:S18)</f>
        <v>1258.5</v>
      </c>
      <c r="T5" s="65"/>
      <c r="U5" s="104"/>
      <c r="V5" s="14"/>
      <c r="W5" s="14"/>
    </row>
    <row r="6" spans="2:23" x14ac:dyDescent="0.2">
      <c r="B6" s="3"/>
      <c r="C6" s="2"/>
      <c r="D6" s="30"/>
      <c r="E6" s="30"/>
      <c r="F6" s="30"/>
      <c r="G6" s="30"/>
      <c r="H6" s="30"/>
      <c r="I6" s="30"/>
      <c r="J6" s="30"/>
      <c r="K6" s="30"/>
      <c r="L6" s="30"/>
      <c r="M6" s="30"/>
      <c r="N6" s="31"/>
      <c r="O6" s="31"/>
      <c r="P6" s="15"/>
      <c r="T6" s="4"/>
      <c r="U6" s="66"/>
      <c r="V6" s="2"/>
      <c r="W6" s="2"/>
    </row>
    <row r="7" spans="2:23" ht="25.5" x14ac:dyDescent="0.2">
      <c r="B7" s="32" t="s">
        <v>19</v>
      </c>
      <c r="C7" s="32" t="s">
        <v>20</v>
      </c>
      <c r="D7" s="72">
        <v>0</v>
      </c>
      <c r="E7" s="72">
        <v>0</v>
      </c>
      <c r="F7" s="72">
        <v>0</v>
      </c>
      <c r="G7" s="72">
        <v>0</v>
      </c>
      <c r="H7" s="72">
        <v>1</v>
      </c>
      <c r="I7" s="100">
        <v>0</v>
      </c>
      <c r="J7" s="100">
        <v>0</v>
      </c>
      <c r="K7" s="100">
        <v>3</v>
      </c>
      <c r="L7" s="100">
        <v>15</v>
      </c>
      <c r="M7" s="100">
        <v>15</v>
      </c>
      <c r="N7" s="97">
        <f>E7+J7</f>
        <v>0</v>
      </c>
      <c r="O7" s="97">
        <v>8</v>
      </c>
      <c r="P7" s="18">
        <f>N7+O7</f>
        <v>8</v>
      </c>
      <c r="Q7" s="16"/>
      <c r="R7" s="7">
        <v>1</v>
      </c>
      <c r="S7" s="40">
        <f t="shared" ref="S7:S17" si="1">+P7*R7</f>
        <v>8</v>
      </c>
      <c r="T7" s="5"/>
      <c r="U7" s="67">
        <f t="shared" ref="U7:U18" si="2">$U$20*(S7/$S$5)</f>
        <v>3098.5586015097338</v>
      </c>
      <c r="V7" s="19">
        <f t="shared" ref="V7:V18" si="3">$U$22-$T$20</f>
        <v>487442</v>
      </c>
      <c r="W7" s="6">
        <f>U7/P7</f>
        <v>387.31982518871672</v>
      </c>
    </row>
    <row r="8" spans="2:23" ht="25.5" x14ac:dyDescent="0.2">
      <c r="B8" s="32" t="s">
        <v>9</v>
      </c>
      <c r="C8" s="32" t="s">
        <v>10</v>
      </c>
      <c r="D8" s="72">
        <v>20</v>
      </c>
      <c r="E8" s="72">
        <v>30</v>
      </c>
      <c r="F8" s="72">
        <v>25</v>
      </c>
      <c r="G8" s="72">
        <v>13</v>
      </c>
      <c r="H8" s="72">
        <v>150</v>
      </c>
      <c r="I8" s="100">
        <v>21</v>
      </c>
      <c r="J8" s="100">
        <v>42</v>
      </c>
      <c r="K8" s="100">
        <v>33</v>
      </c>
      <c r="L8" s="100">
        <v>17</v>
      </c>
      <c r="M8" s="100">
        <v>253</v>
      </c>
      <c r="N8" s="97">
        <v>92</v>
      </c>
      <c r="O8" s="97">
        <v>81</v>
      </c>
      <c r="P8" s="18">
        <f t="shared" ref="P8:P18" si="4">N8+O8</f>
        <v>173</v>
      </c>
      <c r="Q8" s="16"/>
      <c r="R8" s="7">
        <v>1</v>
      </c>
      <c r="S8" s="40">
        <f t="shared" si="1"/>
        <v>173</v>
      </c>
      <c r="T8" s="5"/>
      <c r="U8" s="67">
        <f t="shared" si="2"/>
        <v>67006.329757647996</v>
      </c>
      <c r="V8" s="19">
        <f t="shared" si="3"/>
        <v>487442</v>
      </c>
      <c r="W8" s="6">
        <f t="shared" ref="W8:W18" si="5">U8/P8</f>
        <v>387.31982518871672</v>
      </c>
    </row>
    <row r="9" spans="2:23" ht="25.5" x14ac:dyDescent="0.2">
      <c r="B9" s="32" t="s">
        <v>8</v>
      </c>
      <c r="C9" s="34" t="s">
        <v>33</v>
      </c>
      <c r="D9" s="72">
        <v>62</v>
      </c>
      <c r="E9" s="72">
        <v>199</v>
      </c>
      <c r="F9" s="72">
        <v>180</v>
      </c>
      <c r="G9" s="72">
        <v>65</v>
      </c>
      <c r="H9" s="72">
        <v>45</v>
      </c>
      <c r="I9" s="100">
        <v>103</v>
      </c>
      <c r="J9" s="100">
        <v>198</v>
      </c>
      <c r="K9" s="100">
        <v>176</v>
      </c>
      <c r="L9" s="100">
        <v>63</v>
      </c>
      <c r="M9" s="100">
        <v>50</v>
      </c>
      <c r="N9" s="97">
        <v>385</v>
      </c>
      <c r="O9" s="97">
        <v>494</v>
      </c>
      <c r="P9" s="18">
        <f t="shared" si="4"/>
        <v>879</v>
      </c>
      <c r="Q9" s="16"/>
      <c r="R9" s="7">
        <v>1</v>
      </c>
      <c r="S9" s="40">
        <f t="shared" si="1"/>
        <v>879</v>
      </c>
      <c r="T9" s="5"/>
      <c r="U9" s="67">
        <f t="shared" si="2"/>
        <v>340454.12634088198</v>
      </c>
      <c r="V9" s="19">
        <f t="shared" si="3"/>
        <v>487442</v>
      </c>
      <c r="W9" s="6">
        <f t="shared" si="5"/>
        <v>387.31982518871672</v>
      </c>
    </row>
    <row r="10" spans="2:23" ht="25.5" x14ac:dyDescent="0.2">
      <c r="B10" s="32" t="s">
        <v>17</v>
      </c>
      <c r="C10" s="32" t="s">
        <v>18</v>
      </c>
      <c r="D10" s="72">
        <v>0</v>
      </c>
      <c r="E10" s="72">
        <v>0</v>
      </c>
      <c r="F10" s="72">
        <v>40</v>
      </c>
      <c r="G10" s="72">
        <v>120</v>
      </c>
      <c r="H10" s="72">
        <v>0</v>
      </c>
      <c r="I10" s="100">
        <v>0</v>
      </c>
      <c r="J10" s="100">
        <v>0</v>
      </c>
      <c r="K10" s="100">
        <v>40</v>
      </c>
      <c r="L10" s="100">
        <v>140</v>
      </c>
      <c r="M10" s="100">
        <v>0</v>
      </c>
      <c r="N10" s="97">
        <f t="shared" ref="N10:N18" si="6">E10+J10</f>
        <v>0</v>
      </c>
      <c r="O10" s="97">
        <v>16</v>
      </c>
      <c r="P10" s="18">
        <f t="shared" si="4"/>
        <v>16</v>
      </c>
      <c r="Q10" s="16"/>
      <c r="R10" s="7">
        <v>1</v>
      </c>
      <c r="S10" s="40">
        <f t="shared" si="1"/>
        <v>16</v>
      </c>
      <c r="T10" s="5"/>
      <c r="U10" s="67">
        <f t="shared" si="2"/>
        <v>6197.1172030194675</v>
      </c>
      <c r="V10" s="19">
        <f t="shared" si="3"/>
        <v>487442</v>
      </c>
      <c r="W10" s="6">
        <f t="shared" si="5"/>
        <v>387.31982518871672</v>
      </c>
    </row>
    <row r="11" spans="2:23" ht="25.5" x14ac:dyDescent="0.2">
      <c r="B11" s="32" t="s">
        <v>21</v>
      </c>
      <c r="C11" s="32" t="s">
        <v>22</v>
      </c>
      <c r="D11" s="72">
        <v>0</v>
      </c>
      <c r="E11" s="72">
        <v>0</v>
      </c>
      <c r="F11" s="72">
        <v>0</v>
      </c>
      <c r="G11" s="72">
        <v>1</v>
      </c>
      <c r="H11" s="72">
        <v>3</v>
      </c>
      <c r="I11" s="100">
        <v>0</v>
      </c>
      <c r="J11" s="100">
        <v>0</v>
      </c>
      <c r="K11" s="100">
        <v>1</v>
      </c>
      <c r="L11" s="100">
        <v>2</v>
      </c>
      <c r="M11" s="100">
        <v>27</v>
      </c>
      <c r="N11" s="97">
        <f t="shared" si="6"/>
        <v>0</v>
      </c>
      <c r="O11" s="97">
        <v>2</v>
      </c>
      <c r="P11" s="18">
        <f t="shared" si="4"/>
        <v>2</v>
      </c>
      <c r="Q11" s="16"/>
      <c r="R11" s="7">
        <v>1</v>
      </c>
      <c r="S11" s="40">
        <f t="shared" si="1"/>
        <v>2</v>
      </c>
      <c r="T11" s="5"/>
      <c r="U11" s="67">
        <f t="shared" si="2"/>
        <v>774.63965037743344</v>
      </c>
      <c r="V11" s="19">
        <f t="shared" si="3"/>
        <v>487442</v>
      </c>
      <c r="W11" s="6">
        <f t="shared" si="5"/>
        <v>387.31982518871672</v>
      </c>
    </row>
    <row r="12" spans="2:23" ht="25.5" x14ac:dyDescent="0.2">
      <c r="B12" s="32" t="s">
        <v>11</v>
      </c>
      <c r="C12" s="32" t="s">
        <v>12</v>
      </c>
      <c r="D12" s="72">
        <v>14</v>
      </c>
      <c r="E12" s="72">
        <v>16</v>
      </c>
      <c r="F12" s="72">
        <v>14</v>
      </c>
      <c r="G12" s="72">
        <v>14</v>
      </c>
      <c r="H12" s="72">
        <v>48</v>
      </c>
      <c r="I12" s="100">
        <v>15</v>
      </c>
      <c r="J12" s="100">
        <v>16</v>
      </c>
      <c r="K12" s="100">
        <v>5</v>
      </c>
      <c r="L12" s="100">
        <v>16</v>
      </c>
      <c r="M12" s="100">
        <v>34</v>
      </c>
      <c r="N12" s="97">
        <v>44</v>
      </c>
      <c r="O12" s="97">
        <v>13</v>
      </c>
      <c r="P12" s="18">
        <f t="shared" si="4"/>
        <v>57</v>
      </c>
      <c r="Q12" s="16"/>
      <c r="R12" s="7">
        <v>1</v>
      </c>
      <c r="S12" s="40">
        <f t="shared" si="1"/>
        <v>57</v>
      </c>
      <c r="T12" s="5"/>
      <c r="U12" s="67">
        <f t="shared" si="2"/>
        <v>22077.230035756853</v>
      </c>
      <c r="V12" s="19">
        <f t="shared" si="3"/>
        <v>487442</v>
      </c>
      <c r="W12" s="6">
        <f t="shared" si="5"/>
        <v>387.31982518871672</v>
      </c>
    </row>
    <row r="13" spans="2:23" ht="25.5" x14ac:dyDescent="0.2">
      <c r="B13" s="32" t="s">
        <v>15</v>
      </c>
      <c r="C13" s="32" t="s">
        <v>16</v>
      </c>
      <c r="D13" s="72">
        <v>4</v>
      </c>
      <c r="E13" s="72">
        <v>6</v>
      </c>
      <c r="F13" s="72">
        <v>11</v>
      </c>
      <c r="G13" s="72">
        <v>21</v>
      </c>
      <c r="H13" s="72">
        <v>26</v>
      </c>
      <c r="I13" s="100">
        <v>2</v>
      </c>
      <c r="J13" s="100">
        <v>3</v>
      </c>
      <c r="K13" s="100">
        <v>0</v>
      </c>
      <c r="L13" s="100">
        <v>0</v>
      </c>
      <c r="M13" s="100">
        <v>9</v>
      </c>
      <c r="N13" s="97">
        <v>8</v>
      </c>
      <c r="O13" s="97">
        <v>9</v>
      </c>
      <c r="P13" s="18">
        <f t="shared" si="4"/>
        <v>17</v>
      </c>
      <c r="Q13" s="16"/>
      <c r="R13" s="7">
        <v>1</v>
      </c>
      <c r="S13" s="40">
        <f t="shared" si="1"/>
        <v>17</v>
      </c>
      <c r="T13" s="5"/>
      <c r="U13" s="67">
        <f t="shared" si="2"/>
        <v>6584.4370282081845</v>
      </c>
      <c r="V13" s="19">
        <f t="shared" si="3"/>
        <v>487442</v>
      </c>
      <c r="W13" s="6">
        <f t="shared" si="5"/>
        <v>387.31982518871672</v>
      </c>
    </row>
    <row r="14" spans="2:23" x14ac:dyDescent="0.2">
      <c r="B14" s="32"/>
      <c r="C14" s="32" t="s">
        <v>62</v>
      </c>
      <c r="D14" s="101"/>
      <c r="E14" s="101"/>
      <c r="F14" s="101"/>
      <c r="G14" s="101"/>
      <c r="H14" s="101"/>
      <c r="I14" s="102"/>
      <c r="J14" s="102"/>
      <c r="K14" s="102"/>
      <c r="L14" s="102"/>
      <c r="M14" s="102"/>
      <c r="N14" s="97">
        <v>16</v>
      </c>
      <c r="O14" s="97">
        <v>2</v>
      </c>
      <c r="P14" s="18">
        <f t="shared" si="4"/>
        <v>18</v>
      </c>
      <c r="Q14" s="16"/>
      <c r="R14" s="7">
        <v>1</v>
      </c>
      <c r="S14" s="40">
        <f t="shared" si="1"/>
        <v>18</v>
      </c>
      <c r="T14" s="5"/>
      <c r="U14" s="67">
        <f t="shared" si="2"/>
        <v>6971.7568533969006</v>
      </c>
      <c r="V14" s="19">
        <f t="shared" si="3"/>
        <v>487442</v>
      </c>
      <c r="W14" s="6">
        <f t="shared" si="5"/>
        <v>387.31982518871672</v>
      </c>
    </row>
    <row r="15" spans="2:23" x14ac:dyDescent="0.2">
      <c r="B15" s="32"/>
      <c r="C15" s="32" t="s">
        <v>63</v>
      </c>
      <c r="D15" s="101"/>
      <c r="E15" s="101"/>
      <c r="F15" s="101"/>
      <c r="G15" s="101"/>
      <c r="H15" s="101"/>
      <c r="I15" s="102"/>
      <c r="J15" s="102"/>
      <c r="K15" s="102"/>
      <c r="L15" s="102"/>
      <c r="M15" s="102"/>
      <c r="N15" s="97"/>
      <c r="O15" s="97">
        <v>4</v>
      </c>
      <c r="P15" s="18">
        <f t="shared" si="4"/>
        <v>4</v>
      </c>
      <c r="Q15" s="16"/>
      <c r="R15" s="7">
        <v>1</v>
      </c>
      <c r="S15" s="40">
        <f t="shared" si="1"/>
        <v>4</v>
      </c>
      <c r="T15" s="5"/>
      <c r="U15" s="67">
        <f t="shared" si="2"/>
        <v>1549.2793007548669</v>
      </c>
      <c r="V15" s="19">
        <f t="shared" si="3"/>
        <v>487442</v>
      </c>
      <c r="W15" s="6">
        <f t="shared" si="5"/>
        <v>387.31982518871672</v>
      </c>
    </row>
    <row r="16" spans="2:23" x14ac:dyDescent="0.2">
      <c r="B16" s="32"/>
      <c r="C16" s="32" t="s">
        <v>64</v>
      </c>
      <c r="D16" s="101"/>
      <c r="E16" s="101"/>
      <c r="F16" s="101"/>
      <c r="G16" s="101"/>
      <c r="H16" s="101"/>
      <c r="I16" s="102"/>
      <c r="J16" s="102"/>
      <c r="K16" s="102"/>
      <c r="L16" s="102"/>
      <c r="M16" s="102"/>
      <c r="N16" s="97">
        <v>24</v>
      </c>
      <c r="O16" s="97">
        <v>9</v>
      </c>
      <c r="P16" s="18">
        <f t="shared" si="4"/>
        <v>33</v>
      </c>
      <c r="Q16" s="16"/>
      <c r="R16" s="7">
        <v>1</v>
      </c>
      <c r="S16" s="40">
        <f t="shared" si="1"/>
        <v>33</v>
      </c>
      <c r="T16" s="5"/>
      <c r="U16" s="67">
        <f t="shared" si="2"/>
        <v>12781.554231227652</v>
      </c>
      <c r="V16" s="19">
        <f t="shared" si="3"/>
        <v>487442</v>
      </c>
      <c r="W16" s="6">
        <f t="shared" si="5"/>
        <v>387.31982518871672</v>
      </c>
    </row>
    <row r="17" spans="1:23" ht="13.5" thickBot="1" x14ac:dyDescent="0.25">
      <c r="B17" s="32"/>
      <c r="C17" s="32" t="s">
        <v>34</v>
      </c>
      <c r="D17" s="88">
        <v>1</v>
      </c>
      <c r="E17" s="88">
        <v>3</v>
      </c>
      <c r="F17" s="88">
        <v>8</v>
      </c>
      <c r="G17" s="88">
        <v>0</v>
      </c>
      <c r="H17" s="88">
        <v>15</v>
      </c>
      <c r="I17" s="99">
        <v>1</v>
      </c>
      <c r="J17" s="99">
        <v>3</v>
      </c>
      <c r="K17" s="99">
        <v>12</v>
      </c>
      <c r="L17" s="99">
        <v>13</v>
      </c>
      <c r="M17" s="99">
        <v>64</v>
      </c>
      <c r="N17" s="97"/>
      <c r="O17" s="97">
        <v>7</v>
      </c>
      <c r="P17" s="18">
        <f t="shared" si="4"/>
        <v>7</v>
      </c>
      <c r="Q17" s="16"/>
      <c r="R17" s="7">
        <v>0.5</v>
      </c>
      <c r="S17" s="40">
        <f t="shared" si="1"/>
        <v>3.5</v>
      </c>
      <c r="T17" s="5"/>
      <c r="U17" s="67">
        <f t="shared" si="2"/>
        <v>1355.6193881605086</v>
      </c>
      <c r="V17" s="19">
        <f t="shared" si="3"/>
        <v>487442</v>
      </c>
      <c r="W17" s="6">
        <f t="shared" si="5"/>
        <v>193.65991259435836</v>
      </c>
    </row>
    <row r="18" spans="1:23" ht="25.5" x14ac:dyDescent="0.2">
      <c r="B18" s="32" t="s">
        <v>13</v>
      </c>
      <c r="C18" s="32" t="s">
        <v>14</v>
      </c>
      <c r="D18" s="72">
        <v>1</v>
      </c>
      <c r="E18" s="72">
        <v>12</v>
      </c>
      <c r="F18" s="72">
        <v>10</v>
      </c>
      <c r="G18" s="72">
        <v>1</v>
      </c>
      <c r="H18" s="72">
        <v>36</v>
      </c>
      <c r="I18" s="100">
        <v>10</v>
      </c>
      <c r="J18" s="100">
        <v>12</v>
      </c>
      <c r="K18" s="100">
        <v>12</v>
      </c>
      <c r="L18" s="100">
        <v>1</v>
      </c>
      <c r="M18" s="100">
        <v>47</v>
      </c>
      <c r="N18" s="97">
        <f t="shared" si="6"/>
        <v>24</v>
      </c>
      <c r="O18" s="97">
        <v>24</v>
      </c>
      <c r="P18" s="18">
        <f t="shared" si="4"/>
        <v>48</v>
      </c>
      <c r="Q18" s="16"/>
      <c r="R18" s="7">
        <v>1</v>
      </c>
      <c r="S18" s="40">
        <f>P18*R18</f>
        <v>48</v>
      </c>
      <c r="T18" s="5"/>
      <c r="U18" s="67">
        <f t="shared" si="2"/>
        <v>18591.351609058402</v>
      </c>
      <c r="V18" s="19">
        <f t="shared" si="3"/>
        <v>487442</v>
      </c>
      <c r="W18" s="6">
        <f t="shared" si="5"/>
        <v>387.31982518871672</v>
      </c>
    </row>
    <row r="19" spans="1:23" x14ac:dyDescent="0.2"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T19" s="35"/>
    </row>
    <row r="20" spans="1:23" x14ac:dyDescent="0.2"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11" t="s">
        <v>24</v>
      </c>
      <c r="Q20" s="9"/>
      <c r="R20" s="9"/>
      <c r="S20" s="9"/>
      <c r="T20" s="36"/>
      <c r="U20" s="67">
        <f>U22-T20</f>
        <v>487442</v>
      </c>
      <c r="V20" s="8"/>
    </row>
    <row r="21" spans="1:23" x14ac:dyDescent="0.2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12"/>
      <c r="T21" s="35"/>
    </row>
    <row r="22" spans="1:23" x14ac:dyDescent="0.2"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1" t="s">
        <v>25</v>
      </c>
      <c r="Q22" s="9"/>
      <c r="R22" s="9"/>
      <c r="S22" s="9"/>
      <c r="T22" s="37"/>
      <c r="U22" s="20">
        <v>487442</v>
      </c>
      <c r="V22" s="10"/>
    </row>
    <row r="24" spans="1:23" x14ac:dyDescent="0.2">
      <c r="C24" s="39" t="s">
        <v>35</v>
      </c>
    </row>
    <row r="25" spans="1:23" x14ac:dyDescent="0.2">
      <c r="C25" s="39" t="s">
        <v>36</v>
      </c>
    </row>
    <row r="28" spans="1:23" ht="15" customHeight="1" x14ac:dyDescent="0.25">
      <c r="A28" s="237" t="s">
        <v>65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106"/>
      <c r="P28" s="106"/>
      <c r="Q28" s="106"/>
      <c r="R28" s="106"/>
      <c r="S28" s="106"/>
      <c r="T28" s="106"/>
    </row>
    <row r="29" spans="1:23" ht="15" x14ac:dyDescent="0.25">
      <c r="A29" s="238" t="s">
        <v>83</v>
      </c>
      <c r="B29" s="239"/>
      <c r="C29" s="239"/>
      <c r="D29" s="239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106"/>
      <c r="P29" s="106"/>
      <c r="Q29" s="106"/>
      <c r="R29" s="106"/>
      <c r="S29" s="106"/>
      <c r="T29" s="106"/>
    </row>
    <row r="30" spans="1:23" ht="15" customHeight="1" x14ac:dyDescent="0.25">
      <c r="A30" s="108"/>
      <c r="B30" s="109"/>
      <c r="C30" s="109"/>
      <c r="D30" s="241" t="s">
        <v>30</v>
      </c>
      <c r="E30" s="229"/>
      <c r="F30" s="229"/>
      <c r="G30" s="229"/>
      <c r="H30" s="229"/>
      <c r="I30" s="230"/>
      <c r="J30" s="242" t="s">
        <v>31</v>
      </c>
      <c r="K30" s="243"/>
      <c r="L30" s="243"/>
      <c r="M30" s="243"/>
      <c r="N30" s="243"/>
      <c r="O30" s="244"/>
      <c r="P30" s="232" t="s">
        <v>67</v>
      </c>
      <c r="Q30" s="106"/>
      <c r="R30" s="106"/>
    </row>
    <row r="31" spans="1:23" ht="15" customHeight="1" x14ac:dyDescent="0.25">
      <c r="A31" s="110"/>
      <c r="B31" s="106"/>
      <c r="C31" s="106"/>
      <c r="D31" s="111" t="s">
        <v>0</v>
      </c>
      <c r="E31" s="111" t="s">
        <v>1</v>
      </c>
      <c r="F31" s="111" t="s">
        <v>2</v>
      </c>
      <c r="G31" s="111" t="s">
        <v>3</v>
      </c>
      <c r="H31" s="111" t="s">
        <v>4</v>
      </c>
      <c r="I31" s="111" t="s">
        <v>67</v>
      </c>
      <c r="J31" s="111" t="s">
        <v>0</v>
      </c>
      <c r="K31" s="111" t="s">
        <v>1</v>
      </c>
      <c r="L31" s="115" t="s">
        <v>2</v>
      </c>
      <c r="M31" s="111" t="s">
        <v>3</v>
      </c>
      <c r="N31" s="111" t="s">
        <v>4</v>
      </c>
      <c r="O31" s="111" t="s">
        <v>67</v>
      </c>
      <c r="P31" s="233"/>
      <c r="Q31" s="106"/>
      <c r="R31" s="106"/>
    </row>
    <row r="32" spans="1:23" ht="25.5" x14ac:dyDescent="0.2">
      <c r="A32" s="234" t="s">
        <v>66</v>
      </c>
      <c r="B32" s="112" t="s">
        <v>59</v>
      </c>
      <c r="C32" s="112" t="s">
        <v>68</v>
      </c>
      <c r="D32" s="117">
        <v>111</v>
      </c>
      <c r="E32" s="117">
        <v>454</v>
      </c>
      <c r="F32" s="117">
        <v>384</v>
      </c>
      <c r="G32" s="117">
        <v>348</v>
      </c>
      <c r="H32" s="117">
        <v>609</v>
      </c>
      <c r="I32" s="117">
        <v>1906</v>
      </c>
      <c r="J32" s="117">
        <v>110</v>
      </c>
      <c r="K32" s="117">
        <v>521</v>
      </c>
      <c r="L32" s="118">
        <v>476</v>
      </c>
      <c r="M32" s="117">
        <v>395</v>
      </c>
      <c r="N32" s="117">
        <v>873</v>
      </c>
      <c r="O32" s="117">
        <v>2375</v>
      </c>
      <c r="P32" s="117">
        <v>4281</v>
      </c>
      <c r="Q32" s="119" t="s">
        <v>1</v>
      </c>
      <c r="R32" s="119" t="s">
        <v>2</v>
      </c>
      <c r="S32" s="119" t="s">
        <v>32</v>
      </c>
    </row>
    <row r="33" spans="1:21" ht="25.5" x14ac:dyDescent="0.2">
      <c r="A33" s="235"/>
      <c r="B33" s="114" t="s">
        <v>13</v>
      </c>
      <c r="C33" s="114" t="s">
        <v>69</v>
      </c>
      <c r="D33" s="120">
        <v>4</v>
      </c>
      <c r="E33" s="120">
        <v>10</v>
      </c>
      <c r="F33" s="120">
        <v>12</v>
      </c>
      <c r="G33" s="120">
        <v>2</v>
      </c>
      <c r="H33" s="120">
        <v>30</v>
      </c>
      <c r="I33" s="120">
        <v>58</v>
      </c>
      <c r="J33" s="120">
        <v>4</v>
      </c>
      <c r="K33" s="120">
        <v>14</v>
      </c>
      <c r="L33" s="121">
        <v>12</v>
      </c>
      <c r="M33" s="120">
        <v>4</v>
      </c>
      <c r="N33" s="120">
        <v>34</v>
      </c>
      <c r="O33" s="120">
        <v>68</v>
      </c>
      <c r="P33" s="117">
        <v>126</v>
      </c>
      <c r="Q33" s="122">
        <f t="shared" ref="Q33:Q44" si="7">E33+K33</f>
        <v>24</v>
      </c>
      <c r="R33" s="122">
        <f t="shared" ref="R33:R44" si="8">F33+L33</f>
        <v>24</v>
      </c>
      <c r="S33">
        <f>Q33+R33</f>
        <v>48</v>
      </c>
    </row>
    <row r="34" spans="1:21" ht="25.5" x14ac:dyDescent="0.2">
      <c r="A34" s="235"/>
      <c r="B34" s="114" t="s">
        <v>19</v>
      </c>
      <c r="C34" s="114" t="s">
        <v>70</v>
      </c>
      <c r="D34" s="120">
        <v>0</v>
      </c>
      <c r="E34" s="120">
        <v>0</v>
      </c>
      <c r="F34" s="120">
        <v>0</v>
      </c>
      <c r="G34" s="120">
        <v>6</v>
      </c>
      <c r="H34" s="120">
        <v>7</v>
      </c>
      <c r="I34" s="120">
        <v>13</v>
      </c>
      <c r="J34" s="120">
        <v>0</v>
      </c>
      <c r="K34" s="120">
        <v>0</v>
      </c>
      <c r="L34" s="121">
        <v>8</v>
      </c>
      <c r="M34" s="120">
        <v>6</v>
      </c>
      <c r="N34" s="120">
        <v>17</v>
      </c>
      <c r="O34" s="120">
        <v>31</v>
      </c>
      <c r="P34" s="117">
        <v>44</v>
      </c>
      <c r="Q34" s="122">
        <f t="shared" si="7"/>
        <v>0</v>
      </c>
      <c r="R34" s="122">
        <f t="shared" si="8"/>
        <v>8</v>
      </c>
      <c r="S34">
        <f t="shared" ref="S34:S44" si="9">Q34+R34</f>
        <v>8</v>
      </c>
    </row>
    <row r="35" spans="1:21" ht="25.5" x14ac:dyDescent="0.2">
      <c r="A35" s="235"/>
      <c r="B35" s="114" t="s">
        <v>9</v>
      </c>
      <c r="C35" s="114" t="s">
        <v>71</v>
      </c>
      <c r="D35" s="120">
        <v>32</v>
      </c>
      <c r="E35" s="120">
        <v>42</v>
      </c>
      <c r="F35" s="120">
        <v>38</v>
      </c>
      <c r="G35" s="120">
        <v>20</v>
      </c>
      <c r="H35" s="120">
        <v>144</v>
      </c>
      <c r="I35" s="120">
        <v>276</v>
      </c>
      <c r="J35" s="120">
        <v>30</v>
      </c>
      <c r="K35" s="120">
        <v>50</v>
      </c>
      <c r="L35" s="121">
        <v>43</v>
      </c>
      <c r="M35" s="120">
        <v>30</v>
      </c>
      <c r="N35" s="120">
        <v>170</v>
      </c>
      <c r="O35" s="120">
        <v>323</v>
      </c>
      <c r="P35" s="117">
        <v>599</v>
      </c>
      <c r="Q35" s="122">
        <f t="shared" si="7"/>
        <v>92</v>
      </c>
      <c r="R35" s="122">
        <f t="shared" si="8"/>
        <v>81</v>
      </c>
      <c r="S35">
        <f t="shared" si="9"/>
        <v>173</v>
      </c>
    </row>
    <row r="36" spans="1:21" ht="25.5" x14ac:dyDescent="0.2">
      <c r="A36" s="235"/>
      <c r="B36" s="114" t="s">
        <v>72</v>
      </c>
      <c r="C36" s="114" t="s">
        <v>73</v>
      </c>
      <c r="D36" s="120">
        <v>0</v>
      </c>
      <c r="E36" s="120">
        <v>4</v>
      </c>
      <c r="F36" s="120">
        <v>0</v>
      </c>
      <c r="G36" s="120">
        <v>0</v>
      </c>
      <c r="H36" s="120">
        <v>0</v>
      </c>
      <c r="I36" s="120">
        <v>4</v>
      </c>
      <c r="J36" s="120">
        <v>0</v>
      </c>
      <c r="K36" s="120">
        <v>12</v>
      </c>
      <c r="L36" s="121">
        <v>2</v>
      </c>
      <c r="M36" s="120">
        <v>7</v>
      </c>
      <c r="N36" s="120">
        <v>12</v>
      </c>
      <c r="O36" s="120">
        <v>33</v>
      </c>
      <c r="P36" s="117">
        <v>37</v>
      </c>
      <c r="Q36" s="122">
        <f t="shared" si="7"/>
        <v>16</v>
      </c>
      <c r="R36" s="122">
        <f t="shared" si="8"/>
        <v>2</v>
      </c>
      <c r="S36">
        <f t="shared" si="9"/>
        <v>18</v>
      </c>
    </row>
    <row r="37" spans="1:21" ht="25.5" x14ac:dyDescent="0.2">
      <c r="A37" s="235"/>
      <c r="B37" s="114" t="s">
        <v>11</v>
      </c>
      <c r="C37" s="114" t="s">
        <v>74</v>
      </c>
      <c r="D37" s="120">
        <v>9</v>
      </c>
      <c r="E37" s="120">
        <v>26</v>
      </c>
      <c r="F37" s="120">
        <v>7</v>
      </c>
      <c r="G37" s="120">
        <v>5</v>
      </c>
      <c r="H37" s="120">
        <v>48</v>
      </c>
      <c r="I37" s="120">
        <v>95</v>
      </c>
      <c r="J37" s="120">
        <v>9</v>
      </c>
      <c r="K37" s="120">
        <v>18</v>
      </c>
      <c r="L37" s="121">
        <v>6</v>
      </c>
      <c r="M37" s="120">
        <v>7</v>
      </c>
      <c r="N37" s="120">
        <v>45</v>
      </c>
      <c r="O37" s="120">
        <v>85</v>
      </c>
      <c r="P37" s="117">
        <v>180</v>
      </c>
      <c r="Q37" s="122">
        <f t="shared" si="7"/>
        <v>44</v>
      </c>
      <c r="R37" s="122">
        <f t="shared" si="8"/>
        <v>13</v>
      </c>
      <c r="S37">
        <f t="shared" si="9"/>
        <v>57</v>
      </c>
    </row>
    <row r="38" spans="1:21" ht="25.5" x14ac:dyDescent="0.2">
      <c r="A38" s="235"/>
      <c r="B38" s="114" t="s">
        <v>75</v>
      </c>
      <c r="C38" s="114" t="s">
        <v>63</v>
      </c>
      <c r="D38" s="120">
        <v>0</v>
      </c>
      <c r="E38" s="120">
        <v>0</v>
      </c>
      <c r="F38" s="120">
        <v>1</v>
      </c>
      <c r="G38" s="120">
        <v>85</v>
      </c>
      <c r="H38" s="120">
        <v>3</v>
      </c>
      <c r="I38" s="120">
        <v>89</v>
      </c>
      <c r="J38" s="120">
        <v>0</v>
      </c>
      <c r="K38" s="120">
        <v>0</v>
      </c>
      <c r="L38" s="121">
        <v>3</v>
      </c>
      <c r="M38" s="120">
        <v>78</v>
      </c>
      <c r="N38" s="120">
        <v>5</v>
      </c>
      <c r="O38" s="120">
        <v>86</v>
      </c>
      <c r="P38" s="117">
        <v>175</v>
      </c>
      <c r="Q38" s="122">
        <f t="shared" si="7"/>
        <v>0</v>
      </c>
      <c r="R38" s="122">
        <f t="shared" si="8"/>
        <v>4</v>
      </c>
      <c r="S38">
        <f t="shared" si="9"/>
        <v>4</v>
      </c>
    </row>
    <row r="39" spans="1:21" ht="25.5" x14ac:dyDescent="0.2">
      <c r="A39" s="235"/>
      <c r="B39" s="114" t="s">
        <v>76</v>
      </c>
      <c r="C39" s="114" t="s">
        <v>77</v>
      </c>
      <c r="D39" s="120">
        <v>1</v>
      </c>
      <c r="E39" s="120">
        <v>18</v>
      </c>
      <c r="F39" s="120">
        <v>2</v>
      </c>
      <c r="G39" s="120">
        <v>1</v>
      </c>
      <c r="H39" s="120">
        <v>5</v>
      </c>
      <c r="I39" s="120">
        <v>27</v>
      </c>
      <c r="J39" s="120">
        <v>0</v>
      </c>
      <c r="K39" s="120">
        <v>6</v>
      </c>
      <c r="L39" s="121">
        <v>7</v>
      </c>
      <c r="M39" s="120">
        <v>2</v>
      </c>
      <c r="N39" s="120">
        <v>10</v>
      </c>
      <c r="O39" s="120">
        <v>25</v>
      </c>
      <c r="P39" s="117">
        <v>52</v>
      </c>
      <c r="Q39" s="122">
        <f t="shared" si="7"/>
        <v>24</v>
      </c>
      <c r="R39" s="122">
        <f t="shared" si="8"/>
        <v>9</v>
      </c>
      <c r="S39">
        <f t="shared" si="9"/>
        <v>33</v>
      </c>
    </row>
    <row r="40" spans="1:21" ht="25.5" x14ac:dyDescent="0.2">
      <c r="A40" s="235"/>
      <c r="B40" s="114" t="s">
        <v>8</v>
      </c>
      <c r="C40" s="114" t="s">
        <v>78</v>
      </c>
      <c r="D40" s="120">
        <v>43</v>
      </c>
      <c r="E40" s="120">
        <v>191</v>
      </c>
      <c r="F40" s="120">
        <v>248</v>
      </c>
      <c r="G40" s="120">
        <v>44</v>
      </c>
      <c r="H40" s="120">
        <v>239</v>
      </c>
      <c r="I40" s="120">
        <v>765</v>
      </c>
      <c r="J40" s="120">
        <v>36</v>
      </c>
      <c r="K40" s="120">
        <v>194</v>
      </c>
      <c r="L40" s="121">
        <v>246</v>
      </c>
      <c r="M40" s="120">
        <v>72</v>
      </c>
      <c r="N40" s="120">
        <v>345</v>
      </c>
      <c r="O40" s="120">
        <v>893</v>
      </c>
      <c r="P40" s="117">
        <v>1658</v>
      </c>
      <c r="Q40" s="122">
        <f t="shared" si="7"/>
        <v>385</v>
      </c>
      <c r="R40" s="122">
        <f t="shared" si="8"/>
        <v>494</v>
      </c>
      <c r="S40">
        <f t="shared" si="9"/>
        <v>879</v>
      </c>
      <c r="T40" s="123"/>
      <c r="U40" s="124"/>
    </row>
    <row r="41" spans="1:21" ht="25.5" x14ac:dyDescent="0.2">
      <c r="A41" s="235"/>
      <c r="B41" s="114" t="s">
        <v>39</v>
      </c>
      <c r="C41" s="114" t="s">
        <v>79</v>
      </c>
      <c r="D41" s="120">
        <v>20</v>
      </c>
      <c r="E41" s="120">
        <v>155</v>
      </c>
      <c r="F41" s="120">
        <v>62</v>
      </c>
      <c r="G41" s="120">
        <v>8</v>
      </c>
      <c r="H41" s="120">
        <v>90</v>
      </c>
      <c r="I41" s="120">
        <v>335</v>
      </c>
      <c r="J41" s="120">
        <v>30</v>
      </c>
      <c r="K41" s="120">
        <v>227</v>
      </c>
      <c r="L41" s="121">
        <v>136</v>
      </c>
      <c r="M41" s="120">
        <v>22</v>
      </c>
      <c r="N41" s="120">
        <v>175</v>
      </c>
      <c r="O41" s="120">
        <v>590</v>
      </c>
      <c r="P41" s="117">
        <v>925</v>
      </c>
      <c r="Q41" s="122">
        <f t="shared" si="7"/>
        <v>382</v>
      </c>
      <c r="R41" s="122">
        <f t="shared" si="8"/>
        <v>198</v>
      </c>
      <c r="S41">
        <f t="shared" si="9"/>
        <v>580</v>
      </c>
      <c r="T41" s="123"/>
      <c r="U41" s="124"/>
    </row>
    <row r="42" spans="1:21" ht="25.5" x14ac:dyDescent="0.2">
      <c r="A42" s="235"/>
      <c r="B42" s="114" t="s">
        <v>15</v>
      </c>
      <c r="C42" s="114" t="s">
        <v>80</v>
      </c>
      <c r="D42" s="120">
        <v>2</v>
      </c>
      <c r="E42" s="120">
        <v>8</v>
      </c>
      <c r="F42" s="120">
        <v>7</v>
      </c>
      <c r="G42" s="120">
        <v>15</v>
      </c>
      <c r="H42" s="120">
        <v>26</v>
      </c>
      <c r="I42" s="120">
        <v>58</v>
      </c>
      <c r="J42" s="120">
        <v>1</v>
      </c>
      <c r="K42" s="120">
        <v>0</v>
      </c>
      <c r="L42" s="121">
        <v>2</v>
      </c>
      <c r="M42" s="120">
        <v>1</v>
      </c>
      <c r="N42" s="120">
        <v>9</v>
      </c>
      <c r="O42" s="120">
        <v>13</v>
      </c>
      <c r="P42" s="117">
        <v>71</v>
      </c>
      <c r="Q42" s="122">
        <f t="shared" si="7"/>
        <v>8</v>
      </c>
      <c r="R42" s="122">
        <f t="shared" si="8"/>
        <v>9</v>
      </c>
      <c r="S42">
        <f t="shared" si="9"/>
        <v>17</v>
      </c>
    </row>
    <row r="43" spans="1:21" ht="25.5" x14ac:dyDescent="0.2">
      <c r="A43" s="235"/>
      <c r="B43" s="114" t="s">
        <v>21</v>
      </c>
      <c r="C43" s="114" t="s">
        <v>81</v>
      </c>
      <c r="D43" s="120">
        <v>0</v>
      </c>
      <c r="E43" s="120">
        <v>0</v>
      </c>
      <c r="F43" s="120">
        <v>1</v>
      </c>
      <c r="G43" s="120">
        <v>1</v>
      </c>
      <c r="H43" s="120">
        <v>3</v>
      </c>
      <c r="I43" s="120">
        <v>5</v>
      </c>
      <c r="J43" s="120">
        <v>0</v>
      </c>
      <c r="K43" s="120">
        <v>0</v>
      </c>
      <c r="L43" s="121">
        <v>1</v>
      </c>
      <c r="M43" s="120">
        <v>2</v>
      </c>
      <c r="N43" s="120">
        <v>25</v>
      </c>
      <c r="O43" s="120">
        <v>28</v>
      </c>
      <c r="P43" s="117">
        <v>33</v>
      </c>
      <c r="Q43" s="122">
        <f t="shared" si="7"/>
        <v>0</v>
      </c>
      <c r="R43" s="122">
        <f t="shared" si="8"/>
        <v>2</v>
      </c>
      <c r="S43">
        <f t="shared" si="9"/>
        <v>2</v>
      </c>
    </row>
    <row r="44" spans="1:21" ht="25.5" x14ac:dyDescent="0.2">
      <c r="A44" s="236"/>
      <c r="B44" s="114" t="s">
        <v>17</v>
      </c>
      <c r="C44" s="114" t="s">
        <v>18</v>
      </c>
      <c r="D44" s="120">
        <v>0</v>
      </c>
      <c r="E44" s="120">
        <v>0</v>
      </c>
      <c r="F44" s="120">
        <v>6</v>
      </c>
      <c r="G44" s="120">
        <v>161</v>
      </c>
      <c r="H44" s="120">
        <v>14</v>
      </c>
      <c r="I44" s="120">
        <v>181</v>
      </c>
      <c r="J44" s="120">
        <v>0</v>
      </c>
      <c r="K44" s="120">
        <v>0</v>
      </c>
      <c r="L44" s="121">
        <v>10</v>
      </c>
      <c r="M44" s="120">
        <v>164</v>
      </c>
      <c r="N44" s="120">
        <v>26</v>
      </c>
      <c r="O44" s="120">
        <v>200</v>
      </c>
      <c r="P44" s="117">
        <v>381</v>
      </c>
      <c r="Q44" s="122">
        <f t="shared" si="7"/>
        <v>0</v>
      </c>
      <c r="R44" s="122">
        <f t="shared" si="8"/>
        <v>16</v>
      </c>
      <c r="S44">
        <f t="shared" si="9"/>
        <v>16</v>
      </c>
    </row>
    <row r="45" spans="1:21" ht="15" x14ac:dyDescent="0.2">
      <c r="A45" s="228" t="s">
        <v>68</v>
      </c>
      <c r="B45" s="229"/>
      <c r="C45" s="230"/>
      <c r="D45" s="117">
        <v>111</v>
      </c>
      <c r="E45" s="117">
        <v>454</v>
      </c>
      <c r="F45" s="117">
        <v>384</v>
      </c>
      <c r="G45" s="117">
        <v>348</v>
      </c>
      <c r="H45" s="117">
        <v>609</v>
      </c>
      <c r="I45" s="117">
        <v>1906</v>
      </c>
      <c r="J45" s="117">
        <v>110</v>
      </c>
      <c r="K45" s="117">
        <v>521</v>
      </c>
      <c r="L45" s="118">
        <v>476</v>
      </c>
      <c r="M45" s="117">
        <v>395</v>
      </c>
      <c r="N45" s="117">
        <v>873</v>
      </c>
      <c r="O45" s="117">
        <v>2375</v>
      </c>
      <c r="P45" s="117">
        <v>4281</v>
      </c>
      <c r="Q45" s="122">
        <f>SUM(Q33:Q44)</f>
        <v>975</v>
      </c>
      <c r="R45" s="122">
        <f>SUM(R33:R44)</f>
        <v>860</v>
      </c>
      <c r="S45">
        <f>SUM(S33:S44)</f>
        <v>1835</v>
      </c>
    </row>
    <row r="46" spans="1:21" ht="15" x14ac:dyDescent="0.25">
      <c r="A46" s="231" t="s">
        <v>82</v>
      </c>
      <c r="B46" s="229"/>
      <c r="C46" s="229"/>
      <c r="D46" s="229"/>
      <c r="E46" s="230"/>
      <c r="F46" s="113" t="s">
        <v>66</v>
      </c>
      <c r="G46" s="113" t="s">
        <v>66</v>
      </c>
      <c r="H46" s="113" t="s">
        <v>66</v>
      </c>
      <c r="I46" s="113" t="s">
        <v>66</v>
      </c>
      <c r="J46" s="113" t="s">
        <v>66</v>
      </c>
      <c r="K46" s="113" t="s">
        <v>66</v>
      </c>
      <c r="L46" s="113" t="s">
        <v>66</v>
      </c>
      <c r="M46" s="113" t="s">
        <v>66</v>
      </c>
      <c r="N46" s="116" t="s">
        <v>66</v>
      </c>
      <c r="O46" s="113" t="s">
        <v>66</v>
      </c>
      <c r="P46" s="113" t="s">
        <v>66</v>
      </c>
      <c r="Q46" s="113" t="s">
        <v>66</v>
      </c>
      <c r="R46" s="113" t="s">
        <v>66</v>
      </c>
      <c r="T46" s="106"/>
    </row>
  </sheetData>
  <mergeCells count="9">
    <mergeCell ref="A45:C45"/>
    <mergeCell ref="A46:E46"/>
    <mergeCell ref="P30:P31"/>
    <mergeCell ref="A32:A44"/>
    <mergeCell ref="A28:N28"/>
    <mergeCell ref="A29:D29"/>
    <mergeCell ref="E29:N29"/>
    <mergeCell ref="D30:I30"/>
    <mergeCell ref="J30:O30"/>
  </mergeCells>
  <phoneticPr fontId="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28"/>
  <sheetViews>
    <sheetView topLeftCell="A3" zoomScale="107" zoomScaleNormal="100" workbookViewId="0">
      <selection activeCell="W22" sqref="W22"/>
    </sheetView>
  </sheetViews>
  <sheetFormatPr baseColWidth="10" defaultRowHeight="12.75" x14ac:dyDescent="0.2"/>
  <cols>
    <col min="1" max="1" width="12.7109375" bestFit="1" customWidth="1"/>
    <col min="2" max="2" width="14.7109375" customWidth="1"/>
    <col min="3" max="3" width="29" customWidth="1"/>
    <col min="4" max="4" width="10.85546875" customWidth="1"/>
    <col min="7" max="10" width="10.85546875" hidden="1" customWidth="1"/>
    <col min="12" max="12" width="10.85546875" customWidth="1"/>
    <col min="14" max="16" width="10.85546875" hidden="1" customWidth="1"/>
    <col min="17" max="17" width="10.85546875" customWidth="1"/>
    <col min="20" max="20" width="14" bestFit="1" customWidth="1"/>
    <col min="21" max="21" width="11.42578125" bestFit="1" customWidth="1"/>
    <col min="23" max="23" width="14.140625" bestFit="1" customWidth="1"/>
    <col min="24" max="24" width="15.42578125" bestFit="1" customWidth="1"/>
  </cols>
  <sheetData>
    <row r="4" spans="1:24" ht="15" x14ac:dyDescent="0.25">
      <c r="S4" t="s">
        <v>93</v>
      </c>
      <c r="T4" s="152" t="s">
        <v>90</v>
      </c>
      <c r="U4" s="152" t="s">
        <v>86</v>
      </c>
      <c r="V4" s="152" t="s">
        <v>89</v>
      </c>
    </row>
    <row r="5" spans="1:24" ht="26.1" customHeight="1" x14ac:dyDescent="0.25">
      <c r="C5" s="105" t="s">
        <v>65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S5" s="23" t="s">
        <v>95</v>
      </c>
      <c r="T5" s="129">
        <v>1</v>
      </c>
      <c r="U5" s="155">
        <v>525216</v>
      </c>
    </row>
    <row r="6" spans="1:24" ht="15" customHeight="1" x14ac:dyDescent="0.25">
      <c r="C6" s="107" t="s">
        <v>60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t="s">
        <v>96</v>
      </c>
      <c r="T6" s="123">
        <f>U6/U5</f>
        <v>5.1552123316882956E-2</v>
      </c>
      <c r="U6" s="166">
        <v>27076</v>
      </c>
      <c r="V6" t="s">
        <v>98</v>
      </c>
    </row>
    <row r="7" spans="1:24" ht="15" customHeight="1" x14ac:dyDescent="0.25">
      <c r="C7" s="107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t="s">
        <v>97</v>
      </c>
      <c r="T7" s="167">
        <f>T5-T6</f>
        <v>0.94844787668311703</v>
      </c>
      <c r="U7" s="166">
        <f>U5-U6</f>
        <v>498140</v>
      </c>
    </row>
    <row r="8" spans="1:24" ht="15" x14ac:dyDescent="0.25">
      <c r="M8" s="106"/>
      <c r="N8" s="106"/>
      <c r="O8" s="106"/>
      <c r="P8" s="106"/>
      <c r="Q8" s="106"/>
      <c r="R8" s="106"/>
      <c r="S8" s="156" t="s">
        <v>87</v>
      </c>
      <c r="T8" s="157">
        <v>0.33329999999999999</v>
      </c>
      <c r="U8" s="153">
        <f>U7*T8</f>
        <v>166030.06200000001</v>
      </c>
      <c r="V8" s="154">
        <f>U8/R13</f>
        <v>156.63213396226416</v>
      </c>
    </row>
    <row r="9" spans="1:24" ht="15" x14ac:dyDescent="0.2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56" t="s">
        <v>88</v>
      </c>
      <c r="T9" s="157">
        <v>0.66669999999999996</v>
      </c>
      <c r="U9" s="153">
        <f>T9*U7</f>
        <v>332109.93799999997</v>
      </c>
      <c r="V9" s="154">
        <f>U9/S13</f>
        <v>401.09895893719801</v>
      </c>
    </row>
    <row r="10" spans="1:24" ht="15" x14ac:dyDescent="0.25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X10" t="s">
        <v>102</v>
      </c>
    </row>
    <row r="11" spans="1:24" ht="15" x14ac:dyDescent="0.2">
      <c r="A11" s="125"/>
      <c r="B11" s="126"/>
      <c r="C11" s="126"/>
      <c r="D11" s="248" t="s">
        <v>30</v>
      </c>
      <c r="E11" s="255"/>
      <c r="F11" s="255"/>
      <c r="G11" s="255"/>
      <c r="H11" s="255"/>
      <c r="I11" s="255"/>
      <c r="J11" s="248" t="s">
        <v>31</v>
      </c>
      <c r="K11" s="255"/>
      <c r="L11" s="255"/>
      <c r="M11" s="255"/>
      <c r="N11" s="255"/>
      <c r="O11" s="255"/>
      <c r="P11" s="255"/>
      <c r="Q11" s="248" t="s">
        <v>67</v>
      </c>
      <c r="R11" s="137" t="s">
        <v>91</v>
      </c>
      <c r="S11" s="138" t="s">
        <v>91</v>
      </c>
      <c r="T11" s="138" t="s">
        <v>92</v>
      </c>
      <c r="U11" s="138" t="s">
        <v>92</v>
      </c>
      <c r="V11" s="138" t="s">
        <v>67</v>
      </c>
      <c r="W11" s="165" t="s">
        <v>94</v>
      </c>
      <c r="X11" s="165" t="s">
        <v>99</v>
      </c>
    </row>
    <row r="12" spans="1:24" ht="15" x14ac:dyDescent="0.25">
      <c r="A12" s="127"/>
      <c r="B12" s="106"/>
      <c r="C12" s="106"/>
      <c r="D12" s="137" t="s">
        <v>0</v>
      </c>
      <c r="E12" s="139" t="s">
        <v>1</v>
      </c>
      <c r="F12" s="139" t="s">
        <v>2</v>
      </c>
      <c r="G12" s="137" t="s">
        <v>3</v>
      </c>
      <c r="H12" s="137" t="s">
        <v>4</v>
      </c>
      <c r="I12" s="137" t="s">
        <v>67</v>
      </c>
      <c r="J12" s="137" t="s">
        <v>0</v>
      </c>
      <c r="K12" s="139" t="s">
        <v>1</v>
      </c>
      <c r="L12" s="250" t="s">
        <v>2</v>
      </c>
      <c r="M12" s="250"/>
      <c r="N12" s="137" t="s">
        <v>3</v>
      </c>
      <c r="O12" s="137" t="s">
        <v>4</v>
      </c>
      <c r="P12" s="137" t="s">
        <v>67</v>
      </c>
      <c r="Q12" s="249"/>
      <c r="R12" s="140" t="s">
        <v>87</v>
      </c>
      <c r="S12" s="141" t="s">
        <v>88</v>
      </c>
      <c r="T12" s="141" t="s">
        <v>87</v>
      </c>
      <c r="U12" s="141" t="s">
        <v>88</v>
      </c>
      <c r="V12" s="142" t="s">
        <v>32</v>
      </c>
      <c r="W12" s="140" t="s">
        <v>100</v>
      </c>
      <c r="X12" s="140" t="s">
        <v>101</v>
      </c>
    </row>
    <row r="13" spans="1:24" x14ac:dyDescent="0.2">
      <c r="A13" s="251" t="s">
        <v>66</v>
      </c>
      <c r="B13" s="132" t="s">
        <v>59</v>
      </c>
      <c r="C13" s="132" t="s">
        <v>68</v>
      </c>
      <c r="D13" s="133">
        <v>39</v>
      </c>
      <c r="E13" s="143">
        <v>490</v>
      </c>
      <c r="F13" s="143">
        <v>381</v>
      </c>
      <c r="G13" s="144">
        <v>365</v>
      </c>
      <c r="H13" s="144">
        <v>600</v>
      </c>
      <c r="I13" s="144">
        <v>1875</v>
      </c>
      <c r="J13" s="144">
        <v>47</v>
      </c>
      <c r="K13" s="143">
        <v>570</v>
      </c>
      <c r="L13" s="254">
        <v>447</v>
      </c>
      <c r="M13" s="254"/>
      <c r="N13" s="144">
        <v>495</v>
      </c>
      <c r="O13" s="144">
        <v>759</v>
      </c>
      <c r="P13" s="144">
        <v>2318</v>
      </c>
      <c r="Q13" s="144">
        <v>4193</v>
      </c>
      <c r="R13" s="149">
        <f>E13+K13</f>
        <v>1060</v>
      </c>
      <c r="S13" s="149">
        <f>F13+L13</f>
        <v>828</v>
      </c>
      <c r="T13" s="150">
        <f t="shared" ref="T13:T25" si="0">(E13+K13)*$V$8</f>
        <v>166030.06200000001</v>
      </c>
      <c r="U13" s="150">
        <f t="shared" ref="U13:U25" si="1">S13*$V$9</f>
        <v>332109.93799999997</v>
      </c>
      <c r="V13" s="151">
        <f>SUM(T13:U13)</f>
        <v>498140</v>
      </c>
    </row>
    <row r="14" spans="1:24" x14ac:dyDescent="0.2">
      <c r="A14" s="252"/>
      <c r="B14" s="134" t="s">
        <v>13</v>
      </c>
      <c r="C14" s="134" t="s">
        <v>69</v>
      </c>
      <c r="D14" s="135">
        <v>4</v>
      </c>
      <c r="E14" s="147">
        <v>13</v>
      </c>
      <c r="F14" s="147">
        <v>15</v>
      </c>
      <c r="G14" s="148">
        <v>1</v>
      </c>
      <c r="H14" s="148">
        <v>44</v>
      </c>
      <c r="I14" s="148">
        <v>77</v>
      </c>
      <c r="J14" s="148">
        <v>4</v>
      </c>
      <c r="K14" s="147">
        <v>15</v>
      </c>
      <c r="L14" s="245">
        <v>14</v>
      </c>
      <c r="M14" s="245"/>
      <c r="N14" s="148">
        <v>2</v>
      </c>
      <c r="O14" s="148">
        <v>53</v>
      </c>
      <c r="P14" s="148">
        <v>88</v>
      </c>
      <c r="Q14" s="144">
        <v>165</v>
      </c>
      <c r="R14" s="145">
        <f t="shared" ref="R14:R25" si="2">E14+K14</f>
        <v>28</v>
      </c>
      <c r="S14" s="145">
        <f t="shared" ref="S14:S25" si="3">F14+L14</f>
        <v>29</v>
      </c>
      <c r="T14" s="146">
        <f t="shared" si="0"/>
        <v>4385.6997509433968</v>
      </c>
      <c r="U14" s="146">
        <f t="shared" si="1"/>
        <v>11631.869809178743</v>
      </c>
      <c r="V14" s="158">
        <f>SUM(T14:U14)</f>
        <v>16017.56956012214</v>
      </c>
      <c r="W14" s="159">
        <v>16050</v>
      </c>
      <c r="X14" s="19">
        <f>V14</f>
        <v>16017.56956012214</v>
      </c>
    </row>
    <row r="15" spans="1:24" x14ac:dyDescent="0.2">
      <c r="A15" s="252"/>
      <c r="B15" s="134" t="s">
        <v>19</v>
      </c>
      <c r="C15" s="134" t="s">
        <v>70</v>
      </c>
      <c r="D15" s="135">
        <v>0</v>
      </c>
      <c r="E15" s="147">
        <v>0</v>
      </c>
      <c r="F15" s="147">
        <v>0</v>
      </c>
      <c r="G15" s="148">
        <v>6</v>
      </c>
      <c r="H15" s="148">
        <v>12</v>
      </c>
      <c r="I15" s="148">
        <v>18</v>
      </c>
      <c r="J15" s="148">
        <v>0</v>
      </c>
      <c r="K15" s="147">
        <v>0</v>
      </c>
      <c r="L15" s="245">
        <v>6</v>
      </c>
      <c r="M15" s="245"/>
      <c r="N15" s="148">
        <v>19</v>
      </c>
      <c r="O15" s="148">
        <v>13</v>
      </c>
      <c r="P15" s="148">
        <v>38</v>
      </c>
      <c r="Q15" s="144">
        <v>56</v>
      </c>
      <c r="R15" s="145">
        <f t="shared" si="2"/>
        <v>0</v>
      </c>
      <c r="S15" s="145">
        <f t="shared" si="3"/>
        <v>6</v>
      </c>
      <c r="T15" s="146">
        <f t="shared" si="0"/>
        <v>0</v>
      </c>
      <c r="U15" s="146">
        <f t="shared" si="1"/>
        <v>2406.5937536231881</v>
      </c>
      <c r="V15" s="158">
        <f t="shared" ref="V15:V25" si="4">SUM(T15:U15)</f>
        <v>2406.5937536231881</v>
      </c>
      <c r="W15" s="159">
        <v>2450</v>
      </c>
      <c r="X15" s="19">
        <f t="shared" ref="X15:X25" si="5">V15</f>
        <v>2406.5937536231881</v>
      </c>
    </row>
    <row r="16" spans="1:24" x14ac:dyDescent="0.2">
      <c r="A16" s="252"/>
      <c r="B16" s="134" t="s">
        <v>9</v>
      </c>
      <c r="C16" s="134" t="s">
        <v>71</v>
      </c>
      <c r="D16" s="135">
        <v>9</v>
      </c>
      <c r="E16" s="147">
        <v>52</v>
      </c>
      <c r="F16" s="147">
        <v>69</v>
      </c>
      <c r="G16" s="148">
        <v>36</v>
      </c>
      <c r="H16" s="148">
        <v>167</v>
      </c>
      <c r="I16" s="148">
        <v>333</v>
      </c>
      <c r="J16" s="148">
        <v>16</v>
      </c>
      <c r="K16" s="147">
        <v>59</v>
      </c>
      <c r="L16" s="245">
        <v>56</v>
      </c>
      <c r="M16" s="245"/>
      <c r="N16" s="148">
        <v>29</v>
      </c>
      <c r="O16" s="148">
        <v>205</v>
      </c>
      <c r="P16" s="148">
        <v>365</v>
      </c>
      <c r="Q16" s="144">
        <v>698</v>
      </c>
      <c r="R16" s="145">
        <f t="shared" si="2"/>
        <v>111</v>
      </c>
      <c r="S16" s="145">
        <f t="shared" si="3"/>
        <v>125</v>
      </c>
      <c r="T16" s="146">
        <f t="shared" si="0"/>
        <v>17386.166869811321</v>
      </c>
      <c r="U16" s="146">
        <f t="shared" si="1"/>
        <v>50137.369867149748</v>
      </c>
      <c r="V16" s="158">
        <f t="shared" si="4"/>
        <v>67523.536736961076</v>
      </c>
      <c r="W16" s="159">
        <v>67600</v>
      </c>
      <c r="X16" s="19">
        <f t="shared" si="5"/>
        <v>67523.536736961076</v>
      </c>
    </row>
    <row r="17" spans="1:24" x14ac:dyDescent="0.2">
      <c r="A17" s="252"/>
      <c r="B17" s="134" t="s">
        <v>11</v>
      </c>
      <c r="C17" s="134" t="s">
        <v>74</v>
      </c>
      <c r="D17" s="135">
        <v>9</v>
      </c>
      <c r="E17" s="147">
        <v>25</v>
      </c>
      <c r="F17" s="147">
        <v>8</v>
      </c>
      <c r="G17" s="148">
        <v>2</v>
      </c>
      <c r="H17" s="148">
        <v>53</v>
      </c>
      <c r="I17" s="148">
        <v>97</v>
      </c>
      <c r="J17" s="148">
        <v>7</v>
      </c>
      <c r="K17" s="147">
        <v>20</v>
      </c>
      <c r="L17" s="245">
        <v>5</v>
      </c>
      <c r="M17" s="245"/>
      <c r="N17" s="148">
        <v>3</v>
      </c>
      <c r="O17" s="148">
        <v>48</v>
      </c>
      <c r="P17" s="148">
        <v>83</v>
      </c>
      <c r="Q17" s="144">
        <v>180</v>
      </c>
      <c r="R17" s="145">
        <f t="shared" si="2"/>
        <v>45</v>
      </c>
      <c r="S17" s="145">
        <f t="shared" si="3"/>
        <v>13</v>
      </c>
      <c r="T17" s="146">
        <f t="shared" si="0"/>
        <v>7048.4460283018871</v>
      </c>
      <c r="U17" s="146">
        <f t="shared" si="1"/>
        <v>5214.2864661835738</v>
      </c>
      <c r="V17" s="158">
        <f t="shared" si="4"/>
        <v>12262.732494485461</v>
      </c>
      <c r="W17" s="159">
        <v>12300</v>
      </c>
      <c r="X17" s="19">
        <f t="shared" si="5"/>
        <v>12262.732494485461</v>
      </c>
    </row>
    <row r="18" spans="1:24" x14ac:dyDescent="0.2">
      <c r="A18" s="252"/>
      <c r="B18" s="134" t="s">
        <v>75</v>
      </c>
      <c r="C18" s="134" t="s">
        <v>63</v>
      </c>
      <c r="D18" s="135">
        <v>0</v>
      </c>
      <c r="E18" s="147">
        <v>0</v>
      </c>
      <c r="F18" s="147">
        <v>15</v>
      </c>
      <c r="G18" s="148">
        <v>79</v>
      </c>
      <c r="H18" s="148">
        <v>11</v>
      </c>
      <c r="I18" s="148">
        <v>105</v>
      </c>
      <c r="J18" s="148">
        <v>0</v>
      </c>
      <c r="K18" s="147">
        <v>0</v>
      </c>
      <c r="L18" s="245">
        <v>10</v>
      </c>
      <c r="M18" s="245"/>
      <c r="N18" s="148">
        <v>122</v>
      </c>
      <c r="O18" s="148">
        <v>23</v>
      </c>
      <c r="P18" s="148">
        <v>155</v>
      </c>
      <c r="Q18" s="144">
        <v>260</v>
      </c>
      <c r="R18" s="145">
        <f t="shared" si="2"/>
        <v>0</v>
      </c>
      <c r="S18" s="145">
        <f t="shared" si="3"/>
        <v>25</v>
      </c>
      <c r="T18" s="146">
        <f t="shared" si="0"/>
        <v>0</v>
      </c>
      <c r="U18" s="146">
        <f t="shared" si="1"/>
        <v>10027.473973429951</v>
      </c>
      <c r="V18" s="158">
        <f t="shared" si="4"/>
        <v>10027.473973429951</v>
      </c>
      <c r="W18" s="159">
        <v>10100</v>
      </c>
      <c r="X18" s="19">
        <f t="shared" si="5"/>
        <v>10027.473973429951</v>
      </c>
    </row>
    <row r="19" spans="1:24" x14ac:dyDescent="0.2">
      <c r="A19" s="252"/>
      <c r="B19" s="134" t="s">
        <v>76</v>
      </c>
      <c r="C19" s="134" t="s">
        <v>77</v>
      </c>
      <c r="D19" s="135">
        <v>0</v>
      </c>
      <c r="E19" s="147">
        <v>22</v>
      </c>
      <c r="F19" s="147">
        <v>2</v>
      </c>
      <c r="G19" s="148">
        <v>3</v>
      </c>
      <c r="H19" s="148">
        <v>8</v>
      </c>
      <c r="I19" s="148">
        <v>35</v>
      </c>
      <c r="J19" s="148">
        <v>0</v>
      </c>
      <c r="K19" s="147">
        <v>5</v>
      </c>
      <c r="L19" s="245">
        <v>11</v>
      </c>
      <c r="M19" s="245"/>
      <c r="N19" s="148">
        <v>5</v>
      </c>
      <c r="O19" s="148">
        <v>16</v>
      </c>
      <c r="P19" s="148">
        <v>37</v>
      </c>
      <c r="Q19" s="144">
        <v>72</v>
      </c>
      <c r="R19" s="145">
        <f t="shared" si="2"/>
        <v>27</v>
      </c>
      <c r="S19" s="145">
        <f t="shared" si="3"/>
        <v>13</v>
      </c>
      <c r="T19" s="146">
        <f t="shared" si="0"/>
        <v>4229.0676169811322</v>
      </c>
      <c r="U19" s="146">
        <f t="shared" si="1"/>
        <v>5214.2864661835738</v>
      </c>
      <c r="V19" s="158">
        <f t="shared" si="4"/>
        <v>9443.354083164706</v>
      </c>
      <c r="W19" s="159">
        <v>9500</v>
      </c>
      <c r="X19" s="19">
        <f t="shared" si="5"/>
        <v>9443.354083164706</v>
      </c>
    </row>
    <row r="20" spans="1:24" x14ac:dyDescent="0.2">
      <c r="A20" s="252"/>
      <c r="B20" s="134" t="s">
        <v>72</v>
      </c>
      <c r="C20" s="134" t="s">
        <v>85</v>
      </c>
      <c r="D20" s="135">
        <v>0</v>
      </c>
      <c r="E20" s="147">
        <v>4</v>
      </c>
      <c r="F20" s="147">
        <v>0</v>
      </c>
      <c r="G20" s="148">
        <v>0</v>
      </c>
      <c r="H20" s="148">
        <v>0</v>
      </c>
      <c r="I20" s="148">
        <v>4</v>
      </c>
      <c r="J20" s="148">
        <v>0</v>
      </c>
      <c r="K20" s="147">
        <v>25</v>
      </c>
      <c r="L20" s="245">
        <v>3</v>
      </c>
      <c r="M20" s="245"/>
      <c r="N20" s="148">
        <v>5</v>
      </c>
      <c r="O20" s="148">
        <v>13</v>
      </c>
      <c r="P20" s="148">
        <v>46</v>
      </c>
      <c r="Q20" s="144">
        <v>50</v>
      </c>
      <c r="R20" s="145">
        <f t="shared" si="2"/>
        <v>29</v>
      </c>
      <c r="S20" s="145">
        <f t="shared" si="3"/>
        <v>3</v>
      </c>
      <c r="T20" s="146">
        <f t="shared" si="0"/>
        <v>4542.3318849056604</v>
      </c>
      <c r="U20" s="146">
        <f t="shared" si="1"/>
        <v>1203.2968768115941</v>
      </c>
      <c r="V20" s="158">
        <f t="shared" si="4"/>
        <v>5745.6287617172547</v>
      </c>
      <c r="W20" s="159">
        <f>5740+U6</f>
        <v>32816</v>
      </c>
      <c r="X20" s="19">
        <f>V20+U6+V24</f>
        <v>33222.727720654453</v>
      </c>
    </row>
    <row r="21" spans="1:24" x14ac:dyDescent="0.2">
      <c r="A21" s="252"/>
      <c r="B21" s="134" t="s">
        <v>8</v>
      </c>
      <c r="C21" s="134" t="s">
        <v>78</v>
      </c>
      <c r="D21" s="135">
        <v>15</v>
      </c>
      <c r="E21" s="147">
        <v>218</v>
      </c>
      <c r="F21" s="147">
        <v>163</v>
      </c>
      <c r="G21" s="148">
        <v>34</v>
      </c>
      <c r="H21" s="148">
        <v>168</v>
      </c>
      <c r="I21" s="148">
        <v>598</v>
      </c>
      <c r="J21" s="148">
        <v>18</v>
      </c>
      <c r="K21" s="147">
        <v>245</v>
      </c>
      <c r="L21" s="245">
        <v>175</v>
      </c>
      <c r="M21" s="245"/>
      <c r="N21" s="148">
        <v>49</v>
      </c>
      <c r="O21" s="148">
        <v>166</v>
      </c>
      <c r="P21" s="148">
        <v>653</v>
      </c>
      <c r="Q21" s="144">
        <v>1251</v>
      </c>
      <c r="R21" s="145">
        <f t="shared" si="2"/>
        <v>463</v>
      </c>
      <c r="S21" s="145">
        <f t="shared" si="3"/>
        <v>338</v>
      </c>
      <c r="T21" s="146">
        <f t="shared" si="0"/>
        <v>72520.678024528301</v>
      </c>
      <c r="U21" s="146">
        <f t="shared" si="1"/>
        <v>135571.44812077293</v>
      </c>
      <c r="V21" s="158">
        <f t="shared" si="4"/>
        <v>208092.12614530121</v>
      </c>
      <c r="W21" s="159">
        <v>208100</v>
      </c>
      <c r="X21" s="19">
        <f t="shared" si="5"/>
        <v>208092.12614530121</v>
      </c>
    </row>
    <row r="22" spans="1:24" ht="25.5" x14ac:dyDescent="0.2">
      <c r="A22" s="252"/>
      <c r="B22" s="134" t="s">
        <v>39</v>
      </c>
      <c r="C22" s="134" t="s">
        <v>79</v>
      </c>
      <c r="D22" s="135">
        <v>0</v>
      </c>
      <c r="E22" s="147">
        <v>148</v>
      </c>
      <c r="F22" s="147">
        <v>64</v>
      </c>
      <c r="G22" s="148">
        <v>10</v>
      </c>
      <c r="H22" s="148">
        <v>100</v>
      </c>
      <c r="I22" s="148">
        <v>322</v>
      </c>
      <c r="J22" s="148">
        <v>0</v>
      </c>
      <c r="K22" s="147">
        <v>201</v>
      </c>
      <c r="L22" s="245">
        <v>144</v>
      </c>
      <c r="M22" s="245"/>
      <c r="N22" s="148">
        <v>41</v>
      </c>
      <c r="O22" s="148">
        <v>172</v>
      </c>
      <c r="P22" s="148">
        <v>558</v>
      </c>
      <c r="Q22" s="144">
        <v>880</v>
      </c>
      <c r="R22" s="145">
        <f t="shared" si="2"/>
        <v>349</v>
      </c>
      <c r="S22" s="145">
        <f t="shared" si="3"/>
        <v>208</v>
      </c>
      <c r="T22" s="146">
        <f t="shared" si="0"/>
        <v>54664.614752830195</v>
      </c>
      <c r="U22" s="146">
        <f t="shared" si="1"/>
        <v>83428.583458937181</v>
      </c>
      <c r="V22" s="158">
        <f t="shared" si="4"/>
        <v>138093.19821176736</v>
      </c>
      <c r="W22" s="159">
        <v>138100</v>
      </c>
      <c r="X22" s="19">
        <f t="shared" si="5"/>
        <v>138093.19821176736</v>
      </c>
    </row>
    <row r="23" spans="1:24" x14ac:dyDescent="0.2">
      <c r="A23" s="252"/>
      <c r="B23" s="134" t="s">
        <v>15</v>
      </c>
      <c r="C23" s="134" t="s">
        <v>80</v>
      </c>
      <c r="D23" s="135">
        <v>2</v>
      </c>
      <c r="E23" s="147">
        <v>8</v>
      </c>
      <c r="F23" s="147">
        <v>7</v>
      </c>
      <c r="G23" s="148">
        <v>14</v>
      </c>
      <c r="H23" s="148">
        <v>25</v>
      </c>
      <c r="I23" s="148">
        <v>56</v>
      </c>
      <c r="J23" s="148">
        <v>1</v>
      </c>
      <c r="K23" s="147">
        <v>0</v>
      </c>
      <c r="L23" s="245">
        <v>2</v>
      </c>
      <c r="M23" s="245"/>
      <c r="N23" s="148">
        <v>1</v>
      </c>
      <c r="O23" s="148">
        <v>8</v>
      </c>
      <c r="P23" s="148">
        <v>12</v>
      </c>
      <c r="Q23" s="144">
        <v>68</v>
      </c>
      <c r="R23" s="145">
        <f t="shared" si="2"/>
        <v>8</v>
      </c>
      <c r="S23" s="145">
        <f t="shared" si="3"/>
        <v>9</v>
      </c>
      <c r="T23" s="146">
        <f t="shared" si="0"/>
        <v>1253.0570716981133</v>
      </c>
      <c r="U23" s="146">
        <f t="shared" si="1"/>
        <v>3609.890630434782</v>
      </c>
      <c r="V23" s="158">
        <f t="shared" si="4"/>
        <v>4862.9477021328948</v>
      </c>
      <c r="W23" s="159">
        <v>4900</v>
      </c>
      <c r="X23" s="19">
        <f t="shared" si="5"/>
        <v>4862.9477021328948</v>
      </c>
    </row>
    <row r="24" spans="1:24" x14ac:dyDescent="0.2">
      <c r="A24" s="252"/>
      <c r="B24" s="134" t="s">
        <v>21</v>
      </c>
      <c r="C24" s="134" t="s">
        <v>81</v>
      </c>
      <c r="D24" s="135">
        <v>0</v>
      </c>
      <c r="E24" s="147">
        <v>0</v>
      </c>
      <c r="F24" s="147">
        <v>0</v>
      </c>
      <c r="G24" s="148">
        <v>0</v>
      </c>
      <c r="H24" s="148">
        <v>1</v>
      </c>
      <c r="I24" s="148">
        <v>1</v>
      </c>
      <c r="J24" s="148">
        <v>0</v>
      </c>
      <c r="K24" s="147">
        <v>0</v>
      </c>
      <c r="L24" s="245">
        <v>1</v>
      </c>
      <c r="M24" s="245"/>
      <c r="N24" s="148">
        <v>0</v>
      </c>
      <c r="O24" s="148">
        <v>9</v>
      </c>
      <c r="P24" s="148">
        <v>10</v>
      </c>
      <c r="Q24" s="144">
        <v>11</v>
      </c>
      <c r="R24" s="145">
        <f t="shared" si="2"/>
        <v>0</v>
      </c>
      <c r="S24" s="145">
        <f t="shared" si="3"/>
        <v>1</v>
      </c>
      <c r="T24" s="146">
        <f t="shared" si="0"/>
        <v>0</v>
      </c>
      <c r="U24" s="146">
        <f t="shared" si="1"/>
        <v>401.09895893719801</v>
      </c>
      <c r="V24" s="158">
        <f t="shared" si="4"/>
        <v>401.09895893719801</v>
      </c>
      <c r="W24" s="159"/>
      <c r="X24" s="19"/>
    </row>
    <row r="25" spans="1:24" x14ac:dyDescent="0.2">
      <c r="A25" s="253"/>
      <c r="B25" s="134" t="s">
        <v>17</v>
      </c>
      <c r="C25" s="134" t="s">
        <v>18</v>
      </c>
      <c r="D25" s="135">
        <v>0</v>
      </c>
      <c r="E25" s="147">
        <v>0</v>
      </c>
      <c r="F25" s="147">
        <v>38</v>
      </c>
      <c r="G25" s="148">
        <v>180</v>
      </c>
      <c r="H25" s="148">
        <v>11</v>
      </c>
      <c r="I25" s="148">
        <v>229</v>
      </c>
      <c r="J25" s="148">
        <v>1</v>
      </c>
      <c r="K25" s="147">
        <v>0</v>
      </c>
      <c r="L25" s="245">
        <v>20</v>
      </c>
      <c r="M25" s="245"/>
      <c r="N25" s="148">
        <v>219</v>
      </c>
      <c r="O25" s="148">
        <v>33</v>
      </c>
      <c r="P25" s="148">
        <v>273</v>
      </c>
      <c r="Q25" s="144">
        <v>502</v>
      </c>
      <c r="R25" s="145">
        <f t="shared" si="2"/>
        <v>0</v>
      </c>
      <c r="S25" s="145">
        <f t="shared" si="3"/>
        <v>58</v>
      </c>
      <c r="T25" s="146">
        <f t="shared" si="0"/>
        <v>0</v>
      </c>
      <c r="U25" s="146">
        <f t="shared" si="1"/>
        <v>23263.739618357486</v>
      </c>
      <c r="V25" s="158">
        <f t="shared" si="4"/>
        <v>23263.739618357486</v>
      </c>
      <c r="W25" s="159">
        <v>23300</v>
      </c>
      <c r="X25" s="19">
        <f t="shared" si="5"/>
        <v>23263.739618357486</v>
      </c>
    </row>
    <row r="26" spans="1:24" ht="15.75" thickBot="1" x14ac:dyDescent="0.25">
      <c r="A26" s="228"/>
      <c r="B26" s="246"/>
      <c r="C26" s="247"/>
      <c r="D26" s="131">
        <v>39</v>
      </c>
      <c r="E26" s="160">
        <v>490</v>
      </c>
      <c r="F26" s="160">
        <v>381</v>
      </c>
      <c r="G26" s="161">
        <v>365</v>
      </c>
      <c r="H26" s="161">
        <v>600</v>
      </c>
      <c r="I26" s="161">
        <v>1875</v>
      </c>
      <c r="J26" s="161">
        <v>47</v>
      </c>
      <c r="K26" s="160">
        <v>570</v>
      </c>
      <c r="L26" s="258">
        <v>447</v>
      </c>
      <c r="M26" s="259"/>
      <c r="N26" s="161">
        <v>495</v>
      </c>
      <c r="O26" s="161">
        <v>759</v>
      </c>
      <c r="P26" s="161">
        <v>2318</v>
      </c>
      <c r="Q26" s="161">
        <v>4193</v>
      </c>
      <c r="R26" s="162">
        <f t="shared" ref="R26:S26" si="6">SUM(R14:R25)</f>
        <v>1060</v>
      </c>
      <c r="S26" s="162">
        <f t="shared" si="6"/>
        <v>828</v>
      </c>
      <c r="T26" s="162">
        <f>SUM(T14:T25)</f>
        <v>166030.06200000001</v>
      </c>
      <c r="U26" s="162">
        <f t="shared" ref="U26:V26" si="7">SUM(U14:U25)</f>
        <v>332109.93800000002</v>
      </c>
      <c r="V26" s="163">
        <f t="shared" si="7"/>
        <v>498140</v>
      </c>
      <c r="W26" s="164">
        <f>SUM(W14:W25)</f>
        <v>525216</v>
      </c>
      <c r="X26" s="164">
        <f>SUM(X14:X25)</f>
        <v>525216</v>
      </c>
    </row>
    <row r="27" spans="1:24" ht="15.75" thickTop="1" x14ac:dyDescent="0.2">
      <c r="A27" s="231"/>
      <c r="B27" s="229"/>
      <c r="C27" s="229"/>
      <c r="D27" s="128" t="s">
        <v>66</v>
      </c>
      <c r="E27" s="131" t="s">
        <v>66</v>
      </c>
      <c r="F27" s="131" t="s">
        <v>66</v>
      </c>
      <c r="G27" s="131" t="s">
        <v>66</v>
      </c>
      <c r="H27" s="131" t="s">
        <v>66</v>
      </c>
      <c r="I27" s="131" t="s">
        <v>66</v>
      </c>
      <c r="J27" s="131" t="s">
        <v>66</v>
      </c>
      <c r="K27" s="131" t="s">
        <v>66</v>
      </c>
      <c r="L27" s="256" t="s">
        <v>66</v>
      </c>
      <c r="M27" s="257"/>
      <c r="N27" s="131" t="s">
        <v>66</v>
      </c>
      <c r="O27" s="131" t="s">
        <v>66</v>
      </c>
      <c r="P27" s="131" t="s">
        <v>66</v>
      </c>
      <c r="Q27" s="131" t="s">
        <v>66</v>
      </c>
      <c r="R27" s="136"/>
    </row>
    <row r="28" spans="1:24" x14ac:dyDescent="0.2">
      <c r="W28" s="130">
        <f>U5-W26</f>
        <v>0</v>
      </c>
    </row>
  </sheetData>
  <mergeCells count="22">
    <mergeCell ref="A26:C26"/>
    <mergeCell ref="A27:C27"/>
    <mergeCell ref="Q11:Q12"/>
    <mergeCell ref="L12:M12"/>
    <mergeCell ref="A13:A25"/>
    <mergeCell ref="L13:M13"/>
    <mergeCell ref="L14:M14"/>
    <mergeCell ref="L15:M15"/>
    <mergeCell ref="D11:I11"/>
    <mergeCell ref="J11:P11"/>
    <mergeCell ref="L16:M16"/>
    <mergeCell ref="L27:M27"/>
    <mergeCell ref="L26:M26"/>
    <mergeCell ref="L25:M25"/>
    <mergeCell ref="L24:M24"/>
    <mergeCell ref="L23:M23"/>
    <mergeCell ref="L17:M17"/>
    <mergeCell ref="L22:M22"/>
    <mergeCell ref="L21:M21"/>
    <mergeCell ref="L20:M20"/>
    <mergeCell ref="L19:M19"/>
    <mergeCell ref="L18:M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1"/>
  <sheetViews>
    <sheetView tabSelected="1" zoomScale="110" zoomScaleNormal="110" workbookViewId="0">
      <selection activeCell="S13" sqref="S13"/>
    </sheetView>
  </sheetViews>
  <sheetFormatPr baseColWidth="10" defaultRowHeight="12.75" x14ac:dyDescent="0.2"/>
  <cols>
    <col min="1" max="1" width="11.28515625" bestFit="1" customWidth="1"/>
    <col min="2" max="2" width="38.42578125" customWidth="1"/>
    <col min="3" max="3" width="13.28515625" customWidth="1"/>
    <col min="5" max="5" width="5" customWidth="1"/>
    <col min="6" max="6" width="4.7109375" bestFit="1" customWidth="1"/>
    <col min="7" max="8" width="5.7109375" bestFit="1" customWidth="1"/>
    <col min="9" max="9" width="4.140625" bestFit="1" customWidth="1"/>
    <col min="10" max="10" width="5.140625" bestFit="1" customWidth="1"/>
    <col min="11" max="11" width="5.7109375" bestFit="1" customWidth="1"/>
    <col min="12" max="12" width="4.7109375" bestFit="1" customWidth="1"/>
    <col min="13" max="13" width="4.140625" bestFit="1" customWidth="1"/>
    <col min="14" max="14" width="5.140625" bestFit="1" customWidth="1"/>
    <col min="15" max="15" width="5.7109375" bestFit="1" customWidth="1"/>
    <col min="16" max="16" width="5.140625" bestFit="1" customWidth="1"/>
    <col min="17" max="17" width="8.28515625" bestFit="1" customWidth="1"/>
    <col min="18" max="18" width="12.7109375" customWidth="1"/>
    <col min="19" max="19" width="13.85546875" customWidth="1"/>
    <col min="22" max="22" width="14.28515625" customWidth="1"/>
  </cols>
  <sheetData>
    <row r="2" spans="1:21" ht="15" x14ac:dyDescent="0.25">
      <c r="R2" t="s">
        <v>93</v>
      </c>
      <c r="S2" s="152" t="s">
        <v>90</v>
      </c>
      <c r="T2" s="152" t="s">
        <v>86</v>
      </c>
      <c r="U2" s="152" t="s">
        <v>89</v>
      </c>
    </row>
    <row r="3" spans="1:21" ht="15" x14ac:dyDescent="0.25">
      <c r="B3" s="171" t="s">
        <v>65</v>
      </c>
      <c r="C3" s="182" t="s">
        <v>103</v>
      </c>
      <c r="D3" s="173"/>
      <c r="E3" s="39" t="s">
        <v>35</v>
      </c>
      <c r="F3" s="219"/>
      <c r="G3" s="219"/>
      <c r="H3" s="219"/>
      <c r="I3" s="219"/>
      <c r="J3" s="219"/>
      <c r="K3" s="219"/>
      <c r="L3" s="219"/>
      <c r="M3" s="39"/>
      <c r="N3" s="39"/>
      <c r="O3" s="39"/>
      <c r="P3" s="39"/>
      <c r="R3" s="23" t="s">
        <v>95</v>
      </c>
      <c r="S3" s="129">
        <v>1</v>
      </c>
      <c r="T3" s="155">
        <v>558800</v>
      </c>
    </row>
    <row r="4" spans="1:21" ht="15" x14ac:dyDescent="0.25">
      <c r="B4" s="172" t="s">
        <v>60</v>
      </c>
      <c r="C4" s="173"/>
      <c r="D4" s="173"/>
      <c r="E4" s="39" t="s">
        <v>36</v>
      </c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173"/>
      <c r="R4" t="s">
        <v>96</v>
      </c>
      <c r="S4" s="123">
        <f>T4/T3</f>
        <v>9.4846098783106653E-2</v>
      </c>
      <c r="T4" s="166">
        <f>U32</f>
        <v>53000</v>
      </c>
      <c r="U4" s="206" t="s">
        <v>111</v>
      </c>
    </row>
    <row r="5" spans="1:21" ht="15" x14ac:dyDescent="0.25">
      <c r="B5" s="172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t="s">
        <v>97</v>
      </c>
      <c r="S5" s="167">
        <f>S3-S4</f>
        <v>0.90515390121689332</v>
      </c>
      <c r="T5" s="166">
        <f>T3-T4</f>
        <v>505800</v>
      </c>
    </row>
    <row r="6" spans="1:21" ht="15" x14ac:dyDescent="0.25">
      <c r="E6" t="s">
        <v>116</v>
      </c>
      <c r="L6" s="173"/>
      <c r="M6" s="173"/>
      <c r="N6" s="173"/>
      <c r="O6" s="173"/>
      <c r="P6" s="173"/>
      <c r="Q6" s="173"/>
      <c r="R6" s="156" t="s">
        <v>87</v>
      </c>
      <c r="S6" s="157">
        <v>0.33329999999999999</v>
      </c>
      <c r="T6" s="153">
        <f>T5*S6</f>
        <v>168583.13999999998</v>
      </c>
      <c r="U6" s="154">
        <f>T6/Q13</f>
        <v>242.91518731988469</v>
      </c>
    </row>
    <row r="7" spans="1:21" ht="15" x14ac:dyDescent="0.25"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56" t="s">
        <v>88</v>
      </c>
      <c r="S7" s="157">
        <v>0.66669999999999996</v>
      </c>
      <c r="T7" s="153">
        <f>S7*T5</f>
        <v>337216.86</v>
      </c>
      <c r="U7" s="154">
        <f>T7/R13</f>
        <v>578.41656946826754</v>
      </c>
    </row>
    <row r="8" spans="1:21" x14ac:dyDescent="0.2">
      <c r="U8" s="130"/>
    </row>
    <row r="11" spans="1:21" ht="15" x14ac:dyDescent="0.2">
      <c r="A11" s="184"/>
      <c r="B11" s="184"/>
      <c r="C11" s="260" t="s">
        <v>30</v>
      </c>
      <c r="D11" s="261"/>
      <c r="E11" s="261"/>
      <c r="F11" s="261"/>
      <c r="G11" s="261"/>
      <c r="H11" s="262"/>
      <c r="I11" s="260" t="s">
        <v>31</v>
      </c>
      <c r="J11" s="261"/>
      <c r="K11" s="261"/>
      <c r="L11" s="261"/>
      <c r="M11" s="261"/>
      <c r="N11" s="262"/>
      <c r="O11" s="192"/>
      <c r="P11" s="191" t="s">
        <v>67</v>
      </c>
      <c r="Q11" s="191" t="s">
        <v>91</v>
      </c>
      <c r="R11" s="138" t="s">
        <v>91</v>
      </c>
      <c r="S11" s="138" t="s">
        <v>92</v>
      </c>
      <c r="T11" s="138" t="s">
        <v>92</v>
      </c>
      <c r="U11" s="138" t="s">
        <v>67</v>
      </c>
    </row>
    <row r="12" spans="1:21" ht="15" x14ac:dyDescent="0.25">
      <c r="A12" s="180"/>
      <c r="B12" s="180"/>
      <c r="C12" s="191" t="s">
        <v>0</v>
      </c>
      <c r="D12" s="193" t="s">
        <v>1</v>
      </c>
      <c r="E12" s="193" t="s">
        <v>2</v>
      </c>
      <c r="F12" s="191" t="s">
        <v>3</v>
      </c>
      <c r="G12" s="191" t="s">
        <v>4</v>
      </c>
      <c r="H12" s="191" t="s">
        <v>67</v>
      </c>
      <c r="I12" s="191" t="s">
        <v>0</v>
      </c>
      <c r="J12" s="193" t="s">
        <v>1</v>
      </c>
      <c r="K12" s="193" t="s">
        <v>2</v>
      </c>
      <c r="L12" s="191" t="s">
        <v>3</v>
      </c>
      <c r="M12" s="207" t="s">
        <v>4</v>
      </c>
      <c r="N12" s="191" t="s">
        <v>67</v>
      </c>
      <c r="P12" s="194"/>
      <c r="Q12" s="140" t="s">
        <v>87</v>
      </c>
      <c r="R12" s="141" t="s">
        <v>88</v>
      </c>
      <c r="S12" s="141" t="s">
        <v>87</v>
      </c>
      <c r="T12" s="141" t="s">
        <v>88</v>
      </c>
      <c r="U12" s="212" t="s">
        <v>32</v>
      </c>
    </row>
    <row r="13" spans="1:21" x14ac:dyDescent="0.2">
      <c r="A13" s="195" t="s">
        <v>59</v>
      </c>
      <c r="B13" s="195" t="s">
        <v>68</v>
      </c>
      <c r="C13" s="208">
        <f>C27</f>
        <v>33</v>
      </c>
      <c r="D13" s="208">
        <f t="shared" ref="D13:P13" si="0">D27</f>
        <v>340</v>
      </c>
      <c r="E13" s="208">
        <f t="shared" si="0"/>
        <v>270</v>
      </c>
      <c r="F13" s="208">
        <f t="shared" si="0"/>
        <v>292</v>
      </c>
      <c r="G13" s="208">
        <f t="shared" si="0"/>
        <v>499</v>
      </c>
      <c r="H13" s="208">
        <f t="shared" si="0"/>
        <v>1434</v>
      </c>
      <c r="I13" s="208">
        <f t="shared" si="0"/>
        <v>46</v>
      </c>
      <c r="J13" s="208">
        <f t="shared" si="0"/>
        <v>357</v>
      </c>
      <c r="K13" s="208">
        <f t="shared" si="0"/>
        <v>322</v>
      </c>
      <c r="L13" s="208">
        <f t="shared" si="0"/>
        <v>396</v>
      </c>
      <c r="M13" s="208">
        <f t="shared" si="0"/>
        <v>728</v>
      </c>
      <c r="N13" s="208">
        <f t="shared" si="0"/>
        <v>1849</v>
      </c>
      <c r="O13" s="208">
        <f t="shared" si="0"/>
        <v>0</v>
      </c>
      <c r="P13" s="208">
        <f t="shared" si="0"/>
        <v>3283</v>
      </c>
      <c r="Q13" s="150">
        <f>Q27</f>
        <v>694</v>
      </c>
      <c r="R13" s="150">
        <f>R27</f>
        <v>583</v>
      </c>
      <c r="S13" s="150">
        <f>(D13+J13)*$U$6</f>
        <v>169311.88556195964</v>
      </c>
      <c r="T13" s="150">
        <f>R13*$U$7</f>
        <v>337216.86</v>
      </c>
      <c r="U13" s="213">
        <f t="shared" ref="U13:U26" si="1">SUM(S13:T13)</f>
        <v>506528.74556195963</v>
      </c>
    </row>
    <row r="14" spans="1:21" x14ac:dyDescent="0.2">
      <c r="A14" s="198" t="s">
        <v>13</v>
      </c>
      <c r="B14" s="198" t="s">
        <v>69</v>
      </c>
      <c r="C14" s="196">
        <f t="shared" ref="C14:N14" si="2">C35</f>
        <v>1</v>
      </c>
      <c r="D14" s="211">
        <f t="shared" si="2"/>
        <v>9</v>
      </c>
      <c r="E14" s="211">
        <f t="shared" si="2"/>
        <v>13</v>
      </c>
      <c r="F14" s="196">
        <f t="shared" si="2"/>
        <v>5</v>
      </c>
      <c r="G14" s="196">
        <f t="shared" si="2"/>
        <v>33</v>
      </c>
      <c r="H14" s="196">
        <f t="shared" si="2"/>
        <v>61</v>
      </c>
      <c r="I14" s="196">
        <f t="shared" si="2"/>
        <v>1</v>
      </c>
      <c r="J14" s="211">
        <f t="shared" si="2"/>
        <v>17</v>
      </c>
      <c r="K14" s="211">
        <f t="shared" si="2"/>
        <v>9</v>
      </c>
      <c r="L14" s="196">
        <f t="shared" si="2"/>
        <v>2</v>
      </c>
      <c r="M14" s="196">
        <f t="shared" si="2"/>
        <v>33</v>
      </c>
      <c r="N14" s="196">
        <f t="shared" si="2"/>
        <v>62</v>
      </c>
      <c r="O14" s="199"/>
      <c r="P14" s="197">
        <f t="shared" ref="P14:P26" si="3">H14+N14</f>
        <v>123</v>
      </c>
      <c r="Q14" s="145">
        <f t="shared" ref="Q14:Q25" si="4">D14+J14</f>
        <v>26</v>
      </c>
      <c r="R14" s="145">
        <f t="shared" ref="R14:R25" si="5">E14+K14</f>
        <v>22</v>
      </c>
      <c r="S14" s="150">
        <f t="shared" ref="S14:S25" si="6">(D14+J14)*$U$6</f>
        <v>6315.7948703170023</v>
      </c>
      <c r="T14" s="150">
        <f t="shared" ref="T14:T25" si="7">R14*$U$7</f>
        <v>12725.164528301886</v>
      </c>
      <c r="U14" s="214">
        <f t="shared" si="1"/>
        <v>19040.959398618888</v>
      </c>
    </row>
    <row r="15" spans="1:21" x14ac:dyDescent="0.2">
      <c r="A15" s="198" t="s">
        <v>19</v>
      </c>
      <c r="B15" s="198" t="s">
        <v>70</v>
      </c>
      <c r="C15" s="196">
        <f t="shared" ref="C15:N15" si="8">C36</f>
        <v>0</v>
      </c>
      <c r="D15" s="211">
        <f t="shared" si="8"/>
        <v>0</v>
      </c>
      <c r="E15" s="211">
        <f t="shared" si="8"/>
        <v>3</v>
      </c>
      <c r="F15" s="196">
        <f t="shared" si="8"/>
        <v>4</v>
      </c>
      <c r="G15" s="196">
        <f t="shared" si="8"/>
        <v>16</v>
      </c>
      <c r="H15" s="196">
        <f t="shared" si="8"/>
        <v>23</v>
      </c>
      <c r="I15" s="196">
        <f t="shared" si="8"/>
        <v>0</v>
      </c>
      <c r="J15" s="211">
        <f t="shared" si="8"/>
        <v>0</v>
      </c>
      <c r="K15" s="211">
        <f t="shared" si="8"/>
        <v>6</v>
      </c>
      <c r="L15" s="196">
        <f t="shared" si="8"/>
        <v>18</v>
      </c>
      <c r="M15" s="196">
        <f t="shared" si="8"/>
        <v>10</v>
      </c>
      <c r="N15" s="196">
        <f t="shared" si="8"/>
        <v>34</v>
      </c>
      <c r="O15" s="199"/>
      <c r="P15" s="197">
        <f t="shared" si="3"/>
        <v>57</v>
      </c>
      <c r="Q15" s="145">
        <f t="shared" si="4"/>
        <v>0</v>
      </c>
      <c r="R15" s="145">
        <f t="shared" si="5"/>
        <v>9</v>
      </c>
      <c r="S15" s="150">
        <f t="shared" si="6"/>
        <v>0</v>
      </c>
      <c r="T15" s="150">
        <f t="shared" si="7"/>
        <v>5205.7491252144082</v>
      </c>
      <c r="U15" s="214">
        <f t="shared" si="1"/>
        <v>5205.7491252144082</v>
      </c>
    </row>
    <row r="16" spans="1:21" x14ac:dyDescent="0.2">
      <c r="A16" s="198" t="s">
        <v>9</v>
      </c>
      <c r="B16" s="198" t="s">
        <v>71</v>
      </c>
      <c r="C16" s="196">
        <f t="shared" ref="C16:N16" si="9">C37</f>
        <v>6</v>
      </c>
      <c r="D16" s="211">
        <f t="shared" si="9"/>
        <v>61</v>
      </c>
      <c r="E16" s="211">
        <f t="shared" si="9"/>
        <v>75</v>
      </c>
      <c r="F16" s="196">
        <f t="shared" si="9"/>
        <v>35</v>
      </c>
      <c r="G16" s="196">
        <f t="shared" si="9"/>
        <v>176</v>
      </c>
      <c r="H16" s="196">
        <f t="shared" si="9"/>
        <v>353</v>
      </c>
      <c r="I16" s="196">
        <f t="shared" si="9"/>
        <v>14</v>
      </c>
      <c r="J16" s="211">
        <f t="shared" si="9"/>
        <v>59</v>
      </c>
      <c r="K16" s="211">
        <f t="shared" si="9"/>
        <v>60</v>
      </c>
      <c r="L16" s="196">
        <f t="shared" si="9"/>
        <v>36</v>
      </c>
      <c r="M16" s="196">
        <f t="shared" si="9"/>
        <v>226</v>
      </c>
      <c r="N16" s="196">
        <f t="shared" si="9"/>
        <v>395</v>
      </c>
      <c r="O16" s="199"/>
      <c r="P16" s="197">
        <f t="shared" si="3"/>
        <v>748</v>
      </c>
      <c r="Q16" s="145">
        <f t="shared" si="4"/>
        <v>120</v>
      </c>
      <c r="R16" s="145">
        <f t="shared" si="5"/>
        <v>135</v>
      </c>
      <c r="S16" s="150">
        <f t="shared" si="6"/>
        <v>29149.822478386162</v>
      </c>
      <c r="T16" s="150">
        <f t="shared" si="7"/>
        <v>78086.236878216121</v>
      </c>
      <c r="U16" s="214">
        <f t="shared" si="1"/>
        <v>107236.05935660229</v>
      </c>
    </row>
    <row r="17" spans="1:21" x14ac:dyDescent="0.2">
      <c r="A17" s="198" t="s">
        <v>11</v>
      </c>
      <c r="B17" s="198" t="s">
        <v>74</v>
      </c>
      <c r="C17" s="196">
        <f t="shared" ref="C17:N17" si="10">C38</f>
        <v>9</v>
      </c>
      <c r="D17" s="211">
        <f t="shared" si="10"/>
        <v>24</v>
      </c>
      <c r="E17" s="211">
        <f t="shared" si="10"/>
        <v>3</v>
      </c>
      <c r="F17" s="196">
        <f t="shared" si="10"/>
        <v>2</v>
      </c>
      <c r="G17" s="196">
        <f t="shared" si="10"/>
        <v>38</v>
      </c>
      <c r="H17" s="196">
        <f t="shared" si="10"/>
        <v>76</v>
      </c>
      <c r="I17" s="196">
        <f t="shared" si="10"/>
        <v>9</v>
      </c>
      <c r="J17" s="211">
        <f t="shared" si="10"/>
        <v>23</v>
      </c>
      <c r="K17" s="211">
        <f t="shared" si="10"/>
        <v>4</v>
      </c>
      <c r="L17" s="196">
        <f t="shared" si="10"/>
        <v>0</v>
      </c>
      <c r="M17" s="196">
        <f t="shared" si="10"/>
        <v>37</v>
      </c>
      <c r="N17" s="196">
        <f t="shared" si="10"/>
        <v>73</v>
      </c>
      <c r="O17" s="199"/>
      <c r="P17" s="197">
        <f t="shared" si="3"/>
        <v>149</v>
      </c>
      <c r="Q17" s="145">
        <f t="shared" si="4"/>
        <v>47</v>
      </c>
      <c r="R17" s="145">
        <f t="shared" si="5"/>
        <v>7</v>
      </c>
      <c r="S17" s="150">
        <f t="shared" si="6"/>
        <v>11417.013804034581</v>
      </c>
      <c r="T17" s="150">
        <f t="shared" si="7"/>
        <v>4048.9159862778729</v>
      </c>
      <c r="U17" s="214">
        <f t="shared" si="1"/>
        <v>15465.929790312453</v>
      </c>
    </row>
    <row r="18" spans="1:21" x14ac:dyDescent="0.2">
      <c r="A18" s="198" t="s">
        <v>75</v>
      </c>
      <c r="B18" s="198" t="s">
        <v>63</v>
      </c>
      <c r="C18" s="196">
        <f t="shared" ref="C18:N18" si="11">C39</f>
        <v>0</v>
      </c>
      <c r="D18" s="211">
        <f t="shared" si="11"/>
        <v>0</v>
      </c>
      <c r="E18" s="211">
        <f t="shared" si="11"/>
        <v>0</v>
      </c>
      <c r="F18" s="196">
        <f t="shared" si="11"/>
        <v>50</v>
      </c>
      <c r="G18" s="196">
        <f t="shared" si="11"/>
        <v>10</v>
      </c>
      <c r="H18" s="196">
        <f t="shared" si="11"/>
        <v>60</v>
      </c>
      <c r="I18" s="196">
        <f t="shared" si="11"/>
        <v>0</v>
      </c>
      <c r="J18" s="211">
        <f t="shared" si="11"/>
        <v>0</v>
      </c>
      <c r="K18" s="211">
        <f t="shared" si="11"/>
        <v>0</v>
      </c>
      <c r="L18" s="196">
        <f t="shared" si="11"/>
        <v>60</v>
      </c>
      <c r="M18" s="196">
        <f t="shared" si="11"/>
        <v>10</v>
      </c>
      <c r="N18" s="196">
        <f t="shared" si="11"/>
        <v>70</v>
      </c>
      <c r="O18" s="199"/>
      <c r="P18" s="197">
        <f t="shared" si="3"/>
        <v>130</v>
      </c>
      <c r="Q18" s="145">
        <f t="shared" si="4"/>
        <v>0</v>
      </c>
      <c r="R18" s="145">
        <f t="shared" si="5"/>
        <v>0</v>
      </c>
      <c r="S18" s="150">
        <f t="shared" si="6"/>
        <v>0</v>
      </c>
      <c r="T18" s="150">
        <f t="shared" si="7"/>
        <v>0</v>
      </c>
      <c r="U18" s="214">
        <f t="shared" si="1"/>
        <v>0</v>
      </c>
    </row>
    <row r="19" spans="1:21" x14ac:dyDescent="0.2">
      <c r="A19" s="200" t="s">
        <v>107</v>
      </c>
      <c r="B19" s="198" t="s">
        <v>108</v>
      </c>
      <c r="C19" s="196">
        <f t="shared" ref="C19:N19" si="12">C40</f>
        <v>0</v>
      </c>
      <c r="D19" s="211">
        <f t="shared" si="12"/>
        <v>0</v>
      </c>
      <c r="E19" s="211">
        <f t="shared" si="12"/>
        <v>0</v>
      </c>
      <c r="F19" s="196">
        <f t="shared" si="12"/>
        <v>2</v>
      </c>
      <c r="G19" s="196">
        <f t="shared" si="12"/>
        <v>3</v>
      </c>
      <c r="H19" s="196">
        <f t="shared" si="12"/>
        <v>5</v>
      </c>
      <c r="I19" s="196">
        <f t="shared" si="12"/>
        <v>0</v>
      </c>
      <c r="J19" s="211">
        <f t="shared" si="12"/>
        <v>0</v>
      </c>
      <c r="K19" s="211">
        <f t="shared" si="12"/>
        <v>0</v>
      </c>
      <c r="L19" s="196">
        <f t="shared" si="12"/>
        <v>3</v>
      </c>
      <c r="M19" s="196">
        <f t="shared" si="12"/>
        <v>12</v>
      </c>
      <c r="N19" s="196">
        <f t="shared" si="12"/>
        <v>15</v>
      </c>
      <c r="O19" s="199"/>
      <c r="P19" s="197">
        <f t="shared" si="3"/>
        <v>20</v>
      </c>
      <c r="Q19" s="145">
        <f t="shared" si="4"/>
        <v>0</v>
      </c>
      <c r="R19" s="145">
        <f t="shared" si="5"/>
        <v>0</v>
      </c>
      <c r="S19" s="150">
        <f t="shared" si="6"/>
        <v>0</v>
      </c>
      <c r="T19" s="150">
        <f t="shared" si="7"/>
        <v>0</v>
      </c>
      <c r="U19" s="214">
        <f t="shared" si="1"/>
        <v>0</v>
      </c>
    </row>
    <row r="20" spans="1:21" x14ac:dyDescent="0.2">
      <c r="A20" s="198" t="s">
        <v>76</v>
      </c>
      <c r="B20" s="198" t="s">
        <v>77</v>
      </c>
      <c r="C20" s="196">
        <f t="shared" ref="C20:N20" si="13">C41</f>
        <v>1</v>
      </c>
      <c r="D20" s="211">
        <f t="shared" si="13"/>
        <v>22</v>
      </c>
      <c r="E20" s="211">
        <f t="shared" si="13"/>
        <v>1</v>
      </c>
      <c r="F20" s="196">
        <f t="shared" si="13"/>
        <v>1</v>
      </c>
      <c r="G20" s="196">
        <f t="shared" si="13"/>
        <v>4</v>
      </c>
      <c r="H20" s="196">
        <f t="shared" si="13"/>
        <v>29</v>
      </c>
      <c r="I20" s="196">
        <f t="shared" si="13"/>
        <v>0</v>
      </c>
      <c r="J20" s="211">
        <f t="shared" si="13"/>
        <v>15</v>
      </c>
      <c r="K20" s="211">
        <f t="shared" si="13"/>
        <v>6</v>
      </c>
      <c r="L20" s="196">
        <f t="shared" si="13"/>
        <v>0</v>
      </c>
      <c r="M20" s="196">
        <f t="shared" si="13"/>
        <v>12</v>
      </c>
      <c r="N20" s="196">
        <f t="shared" si="13"/>
        <v>33</v>
      </c>
      <c r="O20" s="199"/>
      <c r="P20" s="197">
        <f t="shared" si="3"/>
        <v>62</v>
      </c>
      <c r="Q20" s="145">
        <f t="shared" si="4"/>
        <v>37</v>
      </c>
      <c r="R20" s="145">
        <f t="shared" si="5"/>
        <v>7</v>
      </c>
      <c r="S20" s="150">
        <f t="shared" si="6"/>
        <v>8987.8619308357338</v>
      </c>
      <c r="T20" s="150">
        <f t="shared" si="7"/>
        <v>4048.9159862778729</v>
      </c>
      <c r="U20" s="214">
        <f t="shared" si="1"/>
        <v>13036.777917113606</v>
      </c>
    </row>
    <row r="21" spans="1:21" x14ac:dyDescent="0.2">
      <c r="A21" s="198" t="s">
        <v>72</v>
      </c>
      <c r="B21" s="198" t="s">
        <v>85</v>
      </c>
      <c r="C21" s="196">
        <f t="shared" ref="C21:N21" si="14">C42</f>
        <v>0</v>
      </c>
      <c r="D21" s="211">
        <f t="shared" si="14"/>
        <v>5</v>
      </c>
      <c r="E21" s="211">
        <f t="shared" si="14"/>
        <v>1</v>
      </c>
      <c r="F21" s="196">
        <f t="shared" si="14"/>
        <v>0</v>
      </c>
      <c r="G21" s="196">
        <f t="shared" si="14"/>
        <v>3</v>
      </c>
      <c r="H21" s="196">
        <f t="shared" si="14"/>
        <v>9</v>
      </c>
      <c r="I21" s="196">
        <f t="shared" si="14"/>
        <v>2</v>
      </c>
      <c r="J21" s="211">
        <f t="shared" si="14"/>
        <v>29</v>
      </c>
      <c r="K21" s="211">
        <f t="shared" si="14"/>
        <v>11</v>
      </c>
      <c r="L21" s="196">
        <f t="shared" si="14"/>
        <v>11</v>
      </c>
      <c r="M21" s="196">
        <f t="shared" si="14"/>
        <v>33</v>
      </c>
      <c r="N21" s="196">
        <f t="shared" si="14"/>
        <v>86</v>
      </c>
      <c r="O21" s="199"/>
      <c r="P21" s="197">
        <f t="shared" si="3"/>
        <v>95</v>
      </c>
      <c r="Q21" s="145">
        <f t="shared" si="4"/>
        <v>34</v>
      </c>
      <c r="R21" s="145">
        <f t="shared" si="5"/>
        <v>12</v>
      </c>
      <c r="S21" s="150">
        <f t="shared" si="6"/>
        <v>8259.1163688760789</v>
      </c>
      <c r="T21" s="150">
        <f t="shared" si="7"/>
        <v>6940.9988336192109</v>
      </c>
      <c r="U21" s="214">
        <f t="shared" si="1"/>
        <v>15200.11520249529</v>
      </c>
    </row>
    <row r="22" spans="1:21" x14ac:dyDescent="0.2">
      <c r="A22" s="198" t="s">
        <v>8</v>
      </c>
      <c r="B22" s="205" t="s">
        <v>110</v>
      </c>
      <c r="C22" s="196">
        <f t="shared" ref="C22:N22" si="15">C43</f>
        <v>14</v>
      </c>
      <c r="D22" s="211">
        <f t="shared" si="15"/>
        <v>207</v>
      </c>
      <c r="E22" s="211">
        <f t="shared" si="15"/>
        <v>146</v>
      </c>
      <c r="F22" s="196">
        <f t="shared" si="15"/>
        <v>51</v>
      </c>
      <c r="G22" s="196">
        <f t="shared" si="15"/>
        <v>167</v>
      </c>
      <c r="H22" s="196">
        <f t="shared" si="15"/>
        <v>585</v>
      </c>
      <c r="I22" s="196">
        <f t="shared" si="15"/>
        <v>17</v>
      </c>
      <c r="J22" s="211">
        <f t="shared" si="15"/>
        <v>211</v>
      </c>
      <c r="K22" s="211">
        <f t="shared" si="15"/>
        <v>195</v>
      </c>
      <c r="L22" s="196">
        <f t="shared" si="15"/>
        <v>55</v>
      </c>
      <c r="M22" s="196">
        <f t="shared" si="15"/>
        <v>198</v>
      </c>
      <c r="N22" s="196">
        <f t="shared" si="15"/>
        <v>676</v>
      </c>
      <c r="O22" s="199"/>
      <c r="P22" s="197">
        <f t="shared" si="3"/>
        <v>1261</v>
      </c>
      <c r="Q22" s="145">
        <f t="shared" si="4"/>
        <v>418</v>
      </c>
      <c r="R22" s="145">
        <f t="shared" si="5"/>
        <v>341</v>
      </c>
      <c r="S22" s="150">
        <f t="shared" si="6"/>
        <v>101538.54829971181</v>
      </c>
      <c r="T22" s="150">
        <f t="shared" si="7"/>
        <v>197240.05018867922</v>
      </c>
      <c r="U22" s="214">
        <f t="shared" si="1"/>
        <v>298778.59848839103</v>
      </c>
    </row>
    <row r="23" spans="1:21" x14ac:dyDescent="0.2">
      <c r="A23" s="198" t="s">
        <v>15</v>
      </c>
      <c r="B23" s="198" t="s">
        <v>80</v>
      </c>
      <c r="C23" s="196">
        <f t="shared" ref="C23:N23" si="16">C45</f>
        <v>1</v>
      </c>
      <c r="D23" s="211">
        <f t="shared" si="16"/>
        <v>9</v>
      </c>
      <c r="E23" s="211">
        <f t="shared" si="16"/>
        <v>7</v>
      </c>
      <c r="F23" s="196">
        <f t="shared" si="16"/>
        <v>16</v>
      </c>
      <c r="G23" s="196">
        <f t="shared" si="16"/>
        <v>25</v>
      </c>
      <c r="H23" s="196">
        <f t="shared" si="16"/>
        <v>58</v>
      </c>
      <c r="I23" s="196">
        <f t="shared" si="16"/>
        <v>1</v>
      </c>
      <c r="J23" s="211">
        <f t="shared" si="16"/>
        <v>0</v>
      </c>
      <c r="K23" s="211">
        <f t="shared" si="16"/>
        <v>2</v>
      </c>
      <c r="L23" s="196">
        <f t="shared" si="16"/>
        <v>1</v>
      </c>
      <c r="M23" s="196">
        <f t="shared" si="16"/>
        <v>8</v>
      </c>
      <c r="N23" s="196">
        <f t="shared" si="16"/>
        <v>12</v>
      </c>
      <c r="O23" s="199"/>
      <c r="P23" s="197">
        <f t="shared" si="3"/>
        <v>70</v>
      </c>
      <c r="Q23" s="145">
        <f t="shared" si="4"/>
        <v>9</v>
      </c>
      <c r="R23" s="145">
        <f t="shared" si="5"/>
        <v>9</v>
      </c>
      <c r="S23" s="150">
        <f t="shared" si="6"/>
        <v>2186.2366858789624</v>
      </c>
      <c r="T23" s="150">
        <f t="shared" si="7"/>
        <v>5205.7491252144082</v>
      </c>
      <c r="U23" s="214">
        <f t="shared" si="1"/>
        <v>7391.985811093371</v>
      </c>
    </row>
    <row r="24" spans="1:21" x14ac:dyDescent="0.2">
      <c r="A24" s="198" t="s">
        <v>21</v>
      </c>
      <c r="B24" s="198" t="s">
        <v>81</v>
      </c>
      <c r="C24" s="196">
        <f t="shared" ref="C24:N24" si="17">C46</f>
        <v>0</v>
      </c>
      <c r="D24" s="211">
        <f t="shared" si="17"/>
        <v>0</v>
      </c>
      <c r="E24" s="211">
        <f t="shared" si="17"/>
        <v>0</v>
      </c>
      <c r="F24" s="196">
        <f t="shared" si="17"/>
        <v>0</v>
      </c>
      <c r="G24" s="196">
        <f t="shared" si="17"/>
        <v>1</v>
      </c>
      <c r="H24" s="196">
        <f t="shared" si="17"/>
        <v>1</v>
      </c>
      <c r="I24" s="196">
        <f t="shared" si="17"/>
        <v>0</v>
      </c>
      <c r="J24" s="211">
        <f t="shared" si="17"/>
        <v>0</v>
      </c>
      <c r="K24" s="211">
        <f t="shared" si="17"/>
        <v>0</v>
      </c>
      <c r="L24" s="196">
        <f t="shared" si="17"/>
        <v>0</v>
      </c>
      <c r="M24" s="196">
        <f t="shared" si="17"/>
        <v>10</v>
      </c>
      <c r="N24" s="196">
        <f t="shared" si="17"/>
        <v>10</v>
      </c>
      <c r="O24" s="199"/>
      <c r="P24" s="197">
        <f t="shared" si="3"/>
        <v>11</v>
      </c>
      <c r="Q24" s="145">
        <f t="shared" si="4"/>
        <v>0</v>
      </c>
      <c r="R24" s="145">
        <f t="shared" si="5"/>
        <v>0</v>
      </c>
      <c r="S24" s="150">
        <f t="shared" si="6"/>
        <v>0</v>
      </c>
      <c r="T24" s="150">
        <f t="shared" si="7"/>
        <v>0</v>
      </c>
      <c r="U24" s="214">
        <f t="shared" si="1"/>
        <v>0</v>
      </c>
    </row>
    <row r="25" spans="1:21" x14ac:dyDescent="0.2">
      <c r="A25" s="198" t="s">
        <v>17</v>
      </c>
      <c r="B25" s="198" t="s">
        <v>18</v>
      </c>
      <c r="C25" s="196">
        <f t="shared" ref="C25:N25" si="18">C47</f>
        <v>0</v>
      </c>
      <c r="D25" s="211">
        <f t="shared" si="18"/>
        <v>0</v>
      </c>
      <c r="E25" s="211">
        <f t="shared" si="18"/>
        <v>15</v>
      </c>
      <c r="F25" s="196">
        <f t="shared" si="18"/>
        <v>125</v>
      </c>
      <c r="G25" s="196">
        <f t="shared" si="18"/>
        <v>6</v>
      </c>
      <c r="H25" s="196">
        <f t="shared" si="18"/>
        <v>146</v>
      </c>
      <c r="I25" s="196">
        <f t="shared" si="18"/>
        <v>0</v>
      </c>
      <c r="J25" s="211">
        <f t="shared" si="18"/>
        <v>0</v>
      </c>
      <c r="K25" s="211">
        <f t="shared" si="18"/>
        <v>17</v>
      </c>
      <c r="L25" s="196">
        <f t="shared" si="18"/>
        <v>192</v>
      </c>
      <c r="M25" s="196">
        <f t="shared" si="18"/>
        <v>29</v>
      </c>
      <c r="N25" s="196">
        <f t="shared" si="18"/>
        <v>238</v>
      </c>
      <c r="O25" s="199"/>
      <c r="P25" s="197">
        <f t="shared" si="3"/>
        <v>384</v>
      </c>
      <c r="Q25" s="145">
        <f t="shared" si="4"/>
        <v>0</v>
      </c>
      <c r="R25" s="145">
        <f t="shared" si="5"/>
        <v>32</v>
      </c>
      <c r="S25" s="150">
        <f t="shared" si="6"/>
        <v>0</v>
      </c>
      <c r="T25" s="150">
        <f t="shared" si="7"/>
        <v>18509.330222984561</v>
      </c>
      <c r="U25" s="214">
        <f t="shared" si="1"/>
        <v>18509.330222984561</v>
      </c>
    </row>
    <row r="26" spans="1:21" x14ac:dyDescent="0.2">
      <c r="A26" s="218"/>
      <c r="B26" s="216" t="s">
        <v>115</v>
      </c>
      <c r="C26" s="223">
        <v>1</v>
      </c>
      <c r="D26" s="224">
        <v>3</v>
      </c>
      <c r="E26" s="224">
        <v>6</v>
      </c>
      <c r="F26" s="223">
        <v>1</v>
      </c>
      <c r="G26" s="223">
        <v>17</v>
      </c>
      <c r="H26" s="223">
        <v>28</v>
      </c>
      <c r="I26" s="223">
        <v>2</v>
      </c>
      <c r="J26" s="224">
        <v>3</v>
      </c>
      <c r="K26" s="224">
        <v>12</v>
      </c>
      <c r="L26" s="223">
        <v>18</v>
      </c>
      <c r="M26" s="223">
        <v>110</v>
      </c>
      <c r="N26" s="223">
        <v>145</v>
      </c>
      <c r="O26" s="199"/>
      <c r="P26" s="197">
        <f t="shared" si="3"/>
        <v>173</v>
      </c>
      <c r="Q26" s="225">
        <f>(D26+J26)/2</f>
        <v>3</v>
      </c>
      <c r="R26" s="225">
        <f>(E26+K26)/2</f>
        <v>9</v>
      </c>
      <c r="S26" s="150">
        <f>Q26*$U$6</f>
        <v>728.74556195965408</v>
      </c>
      <c r="T26" s="150">
        <f>R26*$U$7</f>
        <v>5205.7491252144082</v>
      </c>
      <c r="U26" s="214">
        <f t="shared" si="1"/>
        <v>5934.4946871740622</v>
      </c>
    </row>
    <row r="27" spans="1:21" ht="15.75" thickBot="1" x14ac:dyDescent="0.25">
      <c r="A27" s="201"/>
      <c r="B27" s="202"/>
      <c r="C27" s="203">
        <f>SUM(C14:C26)</f>
        <v>33</v>
      </c>
      <c r="D27" s="220">
        <f>SUM(D14:D26)</f>
        <v>340</v>
      </c>
      <c r="E27" s="220">
        <f t="shared" ref="E27:N27" si="19">SUM(E14:E26)</f>
        <v>270</v>
      </c>
      <c r="F27" s="221">
        <f t="shared" si="19"/>
        <v>292</v>
      </c>
      <c r="G27" s="221">
        <f t="shared" si="19"/>
        <v>499</v>
      </c>
      <c r="H27" s="221">
        <f t="shared" si="19"/>
        <v>1434</v>
      </c>
      <c r="I27" s="221">
        <f t="shared" si="19"/>
        <v>46</v>
      </c>
      <c r="J27" s="220">
        <f t="shared" si="19"/>
        <v>357</v>
      </c>
      <c r="K27" s="220">
        <f t="shared" si="19"/>
        <v>322</v>
      </c>
      <c r="L27" s="221">
        <f t="shared" si="19"/>
        <v>396</v>
      </c>
      <c r="M27" s="221">
        <f t="shared" si="19"/>
        <v>728</v>
      </c>
      <c r="N27" s="221">
        <f t="shared" si="19"/>
        <v>1849</v>
      </c>
      <c r="O27" s="221"/>
      <c r="P27" s="221">
        <f>SUM(P14:P26)</f>
        <v>3283</v>
      </c>
      <c r="Q27" s="222">
        <f>SUM(Q14:Q26)</f>
        <v>694</v>
      </c>
      <c r="R27" s="222">
        <f t="shared" ref="R27:U27" si="20">SUM(R14:R26)</f>
        <v>583</v>
      </c>
      <c r="S27" s="222">
        <f t="shared" si="20"/>
        <v>168583.13999999998</v>
      </c>
      <c r="T27" s="204">
        <f t="shared" si="20"/>
        <v>337216.86</v>
      </c>
      <c r="U27" s="215">
        <f t="shared" si="20"/>
        <v>505799.99999999988</v>
      </c>
    </row>
    <row r="28" spans="1:21" ht="15.75" thickTop="1" x14ac:dyDescent="0.25">
      <c r="N28" s="173"/>
      <c r="O28" s="173"/>
      <c r="P28" s="173"/>
      <c r="Q28" s="173"/>
      <c r="R28" s="173"/>
    </row>
    <row r="29" spans="1:21" ht="15" x14ac:dyDescent="0.25">
      <c r="B29" s="179" t="s">
        <v>65</v>
      </c>
      <c r="C29" s="183">
        <v>2017</v>
      </c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73"/>
      <c r="P29" s="173"/>
      <c r="Q29" s="173"/>
      <c r="R29" s="173"/>
      <c r="S29" s="206" t="s">
        <v>112</v>
      </c>
    </row>
    <row r="30" spans="1:21" ht="15" x14ac:dyDescent="0.25">
      <c r="B30" s="181" t="s">
        <v>60</v>
      </c>
      <c r="C30" s="180"/>
      <c r="D30" s="180"/>
      <c r="F30" s="180"/>
      <c r="G30" s="180"/>
      <c r="H30" s="180"/>
      <c r="I30" s="180"/>
      <c r="J30" s="180"/>
      <c r="K30" s="180"/>
      <c r="L30" s="180"/>
      <c r="M30" s="180"/>
      <c r="N30" s="180"/>
      <c r="O30" s="173"/>
      <c r="P30" s="173"/>
      <c r="Q30" s="173"/>
      <c r="R30" s="173"/>
      <c r="S30" s="198" t="s">
        <v>108</v>
      </c>
      <c r="U30" s="209">
        <v>10000</v>
      </c>
    </row>
    <row r="31" spans="1:21" ht="15" x14ac:dyDescent="0.25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98" t="s">
        <v>85</v>
      </c>
      <c r="U31" s="209">
        <v>43000</v>
      </c>
    </row>
    <row r="32" spans="1:21" ht="15" x14ac:dyDescent="0.2">
      <c r="A32" s="126"/>
      <c r="B32" s="126"/>
      <c r="C32" s="190" t="s">
        <v>30</v>
      </c>
      <c r="D32" s="176"/>
      <c r="E32" s="176"/>
      <c r="F32" s="176"/>
      <c r="G32" s="176"/>
      <c r="H32" s="177"/>
      <c r="I32" s="189" t="s">
        <v>31</v>
      </c>
      <c r="J32" s="176"/>
      <c r="K32" s="176"/>
      <c r="L32" s="176"/>
      <c r="M32" s="176"/>
      <c r="N32" s="176"/>
      <c r="O32" s="185" t="s">
        <v>67</v>
      </c>
      <c r="U32" s="130">
        <f>U30+U31</f>
        <v>53000</v>
      </c>
    </row>
    <row r="33" spans="1:21" ht="25.5" x14ac:dyDescent="0.25">
      <c r="A33" s="173"/>
      <c r="B33" s="173"/>
      <c r="C33" s="169" t="s">
        <v>0</v>
      </c>
      <c r="D33" s="169" t="s">
        <v>1</v>
      </c>
      <c r="E33" s="169" t="s">
        <v>2</v>
      </c>
      <c r="F33" s="169" t="s">
        <v>3</v>
      </c>
      <c r="G33" s="169" t="s">
        <v>4</v>
      </c>
      <c r="H33" s="169" t="s">
        <v>67</v>
      </c>
      <c r="I33" s="169" t="s">
        <v>0</v>
      </c>
      <c r="J33" s="169" t="s">
        <v>1</v>
      </c>
      <c r="K33" s="185" t="s">
        <v>2</v>
      </c>
      <c r="L33" s="169" t="s">
        <v>3</v>
      </c>
      <c r="M33" s="169" t="s">
        <v>4</v>
      </c>
      <c r="N33" s="169" t="s">
        <v>67</v>
      </c>
      <c r="O33" s="188"/>
      <c r="S33" s="206" t="s">
        <v>113</v>
      </c>
      <c r="U33" s="130">
        <f>U32+U27</f>
        <v>558799.99999999988</v>
      </c>
    </row>
    <row r="34" spans="1:21" x14ac:dyDescent="0.2">
      <c r="A34" s="168" t="s">
        <v>59</v>
      </c>
      <c r="B34" s="168" t="s">
        <v>104</v>
      </c>
      <c r="C34" s="128">
        <v>32</v>
      </c>
      <c r="D34" s="128">
        <v>477</v>
      </c>
      <c r="E34" s="128">
        <v>317</v>
      </c>
      <c r="F34" s="128">
        <v>356</v>
      </c>
      <c r="G34" s="128">
        <v>518</v>
      </c>
      <c r="H34" s="128">
        <v>1700</v>
      </c>
      <c r="I34" s="128">
        <v>44</v>
      </c>
      <c r="J34" s="128">
        <v>525</v>
      </c>
      <c r="K34" s="186">
        <v>394</v>
      </c>
      <c r="L34" s="128">
        <v>551</v>
      </c>
      <c r="M34" s="128">
        <v>831</v>
      </c>
      <c r="N34" s="128">
        <v>2345</v>
      </c>
      <c r="O34" s="128">
        <v>4045</v>
      </c>
      <c r="S34" s="210" t="s">
        <v>114</v>
      </c>
      <c r="U34" s="130">
        <f>T3-U33</f>
        <v>0</v>
      </c>
    </row>
    <row r="35" spans="1:21" x14ac:dyDescent="0.2">
      <c r="A35" s="170" t="s">
        <v>13</v>
      </c>
      <c r="B35" s="170" t="s">
        <v>69</v>
      </c>
      <c r="C35" s="174">
        <v>1</v>
      </c>
      <c r="D35" s="174">
        <v>9</v>
      </c>
      <c r="E35" s="174">
        <v>13</v>
      </c>
      <c r="F35" s="174">
        <v>5</v>
      </c>
      <c r="G35" s="174">
        <v>33</v>
      </c>
      <c r="H35" s="174">
        <v>61</v>
      </c>
      <c r="I35" s="174">
        <v>1</v>
      </c>
      <c r="J35" s="174">
        <v>17</v>
      </c>
      <c r="K35" s="187">
        <v>9</v>
      </c>
      <c r="L35" s="174">
        <v>2</v>
      </c>
      <c r="M35" s="174">
        <v>33</v>
      </c>
      <c r="N35" s="174">
        <v>62</v>
      </c>
      <c r="O35" s="128">
        <v>123</v>
      </c>
    </row>
    <row r="36" spans="1:21" x14ac:dyDescent="0.2">
      <c r="A36" s="170" t="s">
        <v>19</v>
      </c>
      <c r="B36" s="170" t="s">
        <v>70</v>
      </c>
      <c r="C36" s="174">
        <v>0</v>
      </c>
      <c r="D36" s="174">
        <v>0</v>
      </c>
      <c r="E36" s="174">
        <v>3</v>
      </c>
      <c r="F36" s="174">
        <v>4</v>
      </c>
      <c r="G36" s="174">
        <v>16</v>
      </c>
      <c r="H36" s="174">
        <v>23</v>
      </c>
      <c r="I36" s="174">
        <v>0</v>
      </c>
      <c r="J36" s="174">
        <v>0</v>
      </c>
      <c r="K36" s="187">
        <v>6</v>
      </c>
      <c r="L36" s="174">
        <v>18</v>
      </c>
      <c r="M36" s="174">
        <v>10</v>
      </c>
      <c r="N36" s="174">
        <v>34</v>
      </c>
      <c r="O36" s="128">
        <v>57</v>
      </c>
    </row>
    <row r="37" spans="1:21" x14ac:dyDescent="0.2">
      <c r="A37" s="170" t="s">
        <v>9</v>
      </c>
      <c r="B37" s="170" t="s">
        <v>71</v>
      </c>
      <c r="C37" s="174">
        <v>6</v>
      </c>
      <c r="D37" s="174">
        <v>61</v>
      </c>
      <c r="E37" s="174">
        <v>75</v>
      </c>
      <c r="F37" s="174">
        <v>35</v>
      </c>
      <c r="G37" s="174">
        <v>176</v>
      </c>
      <c r="H37" s="174">
        <v>353</v>
      </c>
      <c r="I37" s="174">
        <v>14</v>
      </c>
      <c r="J37" s="174">
        <v>59</v>
      </c>
      <c r="K37" s="187">
        <v>60</v>
      </c>
      <c r="L37" s="174">
        <v>36</v>
      </c>
      <c r="M37" s="174">
        <v>226</v>
      </c>
      <c r="N37" s="174">
        <v>395</v>
      </c>
      <c r="O37" s="128">
        <v>748</v>
      </c>
    </row>
    <row r="38" spans="1:21" x14ac:dyDescent="0.2">
      <c r="A38" s="170" t="s">
        <v>11</v>
      </c>
      <c r="B38" s="170" t="s">
        <v>105</v>
      </c>
      <c r="C38" s="174">
        <v>9</v>
      </c>
      <c r="D38" s="174">
        <v>24</v>
      </c>
      <c r="E38" s="174">
        <v>3</v>
      </c>
      <c r="F38" s="174">
        <v>2</v>
      </c>
      <c r="G38" s="174">
        <v>38</v>
      </c>
      <c r="H38" s="174">
        <v>76</v>
      </c>
      <c r="I38" s="174">
        <v>9</v>
      </c>
      <c r="J38" s="174">
        <v>23</v>
      </c>
      <c r="K38" s="187">
        <v>4</v>
      </c>
      <c r="L38" s="174">
        <v>0</v>
      </c>
      <c r="M38" s="174">
        <v>37</v>
      </c>
      <c r="N38" s="174">
        <v>73</v>
      </c>
      <c r="O38" s="128">
        <v>149</v>
      </c>
    </row>
    <row r="39" spans="1:21" x14ac:dyDescent="0.2">
      <c r="A39" s="170" t="s">
        <v>75</v>
      </c>
      <c r="B39" s="170" t="s">
        <v>106</v>
      </c>
      <c r="C39" s="174">
        <v>0</v>
      </c>
      <c r="D39" s="174">
        <v>0</v>
      </c>
      <c r="E39" s="174">
        <v>0</v>
      </c>
      <c r="F39" s="174">
        <v>50</v>
      </c>
      <c r="G39" s="174">
        <v>10</v>
      </c>
      <c r="H39" s="174">
        <v>60</v>
      </c>
      <c r="I39" s="174">
        <v>0</v>
      </c>
      <c r="J39" s="174">
        <v>0</v>
      </c>
      <c r="K39" s="187">
        <v>0</v>
      </c>
      <c r="L39" s="174">
        <v>60</v>
      </c>
      <c r="M39" s="174">
        <v>10</v>
      </c>
      <c r="N39" s="174">
        <v>70</v>
      </c>
      <c r="O39" s="128">
        <v>130</v>
      </c>
    </row>
    <row r="40" spans="1:21" x14ac:dyDescent="0.2">
      <c r="A40" s="170" t="s">
        <v>107</v>
      </c>
      <c r="B40" s="170" t="s">
        <v>108</v>
      </c>
      <c r="C40" s="174">
        <v>0</v>
      </c>
      <c r="D40" s="174">
        <v>0</v>
      </c>
      <c r="E40" s="174">
        <v>0</v>
      </c>
      <c r="F40" s="174">
        <v>2</v>
      </c>
      <c r="G40" s="174">
        <v>3</v>
      </c>
      <c r="H40" s="174">
        <v>5</v>
      </c>
      <c r="I40" s="174">
        <v>0</v>
      </c>
      <c r="J40" s="174">
        <v>0</v>
      </c>
      <c r="K40" s="187">
        <v>0</v>
      </c>
      <c r="L40" s="174">
        <v>3</v>
      </c>
      <c r="M40" s="174">
        <v>12</v>
      </c>
      <c r="N40" s="174">
        <v>15</v>
      </c>
      <c r="O40" s="128">
        <v>20</v>
      </c>
    </row>
    <row r="41" spans="1:21" x14ac:dyDescent="0.2">
      <c r="A41" s="170" t="s">
        <v>76</v>
      </c>
      <c r="B41" s="170" t="s">
        <v>77</v>
      </c>
      <c r="C41" s="174">
        <v>1</v>
      </c>
      <c r="D41" s="174">
        <v>22</v>
      </c>
      <c r="E41" s="174">
        <v>1</v>
      </c>
      <c r="F41" s="174">
        <v>1</v>
      </c>
      <c r="G41" s="174">
        <v>4</v>
      </c>
      <c r="H41" s="174">
        <v>29</v>
      </c>
      <c r="I41" s="174">
        <v>0</v>
      </c>
      <c r="J41" s="174">
        <v>15</v>
      </c>
      <c r="K41" s="187">
        <v>6</v>
      </c>
      <c r="L41" s="174">
        <v>0</v>
      </c>
      <c r="M41" s="174">
        <v>12</v>
      </c>
      <c r="N41" s="174">
        <v>33</v>
      </c>
      <c r="O41" s="128">
        <v>62</v>
      </c>
    </row>
    <row r="42" spans="1:21" x14ac:dyDescent="0.2">
      <c r="A42" s="170" t="s">
        <v>72</v>
      </c>
      <c r="B42" s="170" t="s">
        <v>85</v>
      </c>
      <c r="C42" s="174">
        <v>0</v>
      </c>
      <c r="D42" s="174">
        <v>5</v>
      </c>
      <c r="E42" s="174">
        <v>1</v>
      </c>
      <c r="F42" s="174">
        <v>0</v>
      </c>
      <c r="G42" s="174">
        <v>3</v>
      </c>
      <c r="H42" s="174">
        <v>9</v>
      </c>
      <c r="I42" s="174">
        <v>2</v>
      </c>
      <c r="J42" s="174">
        <v>29</v>
      </c>
      <c r="K42" s="187">
        <v>11</v>
      </c>
      <c r="L42" s="174">
        <v>11</v>
      </c>
      <c r="M42" s="174">
        <v>33</v>
      </c>
      <c r="N42" s="174">
        <v>86</v>
      </c>
      <c r="O42" s="128">
        <v>95</v>
      </c>
    </row>
    <row r="43" spans="1:21" x14ac:dyDescent="0.2">
      <c r="A43" s="170" t="s">
        <v>8</v>
      </c>
      <c r="B43" s="170" t="s">
        <v>78</v>
      </c>
      <c r="C43" s="174">
        <v>14</v>
      </c>
      <c r="D43" s="174">
        <v>207</v>
      </c>
      <c r="E43" s="174">
        <v>146</v>
      </c>
      <c r="F43" s="174">
        <v>51</v>
      </c>
      <c r="G43" s="174">
        <v>167</v>
      </c>
      <c r="H43" s="174">
        <v>585</v>
      </c>
      <c r="I43" s="174">
        <v>17</v>
      </c>
      <c r="J43" s="174">
        <v>211</v>
      </c>
      <c r="K43" s="187">
        <v>195</v>
      </c>
      <c r="L43" s="174">
        <v>55</v>
      </c>
      <c r="M43" s="174">
        <v>198</v>
      </c>
      <c r="N43" s="174">
        <v>676</v>
      </c>
      <c r="O43" s="128">
        <v>1261</v>
      </c>
    </row>
    <row r="44" spans="1:21" x14ac:dyDescent="0.2">
      <c r="A44" s="170" t="s">
        <v>39</v>
      </c>
      <c r="B44" s="170" t="s">
        <v>79</v>
      </c>
      <c r="C44" s="174">
        <v>0</v>
      </c>
      <c r="D44" s="174">
        <v>140</v>
      </c>
      <c r="E44" s="174">
        <v>53</v>
      </c>
      <c r="F44" s="174">
        <v>65</v>
      </c>
      <c r="G44" s="174">
        <v>36</v>
      </c>
      <c r="H44" s="174">
        <v>294</v>
      </c>
      <c r="I44" s="174">
        <v>0</v>
      </c>
      <c r="J44" s="174">
        <v>171</v>
      </c>
      <c r="K44" s="187">
        <v>84</v>
      </c>
      <c r="L44" s="174">
        <v>173</v>
      </c>
      <c r="M44" s="174">
        <v>213</v>
      </c>
      <c r="N44" s="174">
        <v>641</v>
      </c>
      <c r="O44" s="128">
        <v>935</v>
      </c>
    </row>
    <row r="45" spans="1:21" x14ac:dyDescent="0.2">
      <c r="A45" s="170" t="s">
        <v>15</v>
      </c>
      <c r="B45" s="170" t="s">
        <v>80</v>
      </c>
      <c r="C45" s="174">
        <v>1</v>
      </c>
      <c r="D45" s="174">
        <v>9</v>
      </c>
      <c r="E45" s="174">
        <v>7</v>
      </c>
      <c r="F45" s="174">
        <v>16</v>
      </c>
      <c r="G45" s="174">
        <v>25</v>
      </c>
      <c r="H45" s="174">
        <v>58</v>
      </c>
      <c r="I45" s="174">
        <v>1</v>
      </c>
      <c r="J45" s="174">
        <v>0</v>
      </c>
      <c r="K45" s="187">
        <v>2</v>
      </c>
      <c r="L45" s="174">
        <v>1</v>
      </c>
      <c r="M45" s="174">
        <v>8</v>
      </c>
      <c r="N45" s="174">
        <v>12</v>
      </c>
      <c r="O45" s="128">
        <v>70</v>
      </c>
    </row>
    <row r="46" spans="1:21" x14ac:dyDescent="0.2">
      <c r="A46" s="170" t="s">
        <v>21</v>
      </c>
      <c r="B46" s="170" t="s">
        <v>81</v>
      </c>
      <c r="C46" s="174">
        <v>0</v>
      </c>
      <c r="D46" s="174">
        <v>0</v>
      </c>
      <c r="E46" s="174">
        <v>0</v>
      </c>
      <c r="F46" s="174">
        <v>0</v>
      </c>
      <c r="G46" s="174">
        <v>1</v>
      </c>
      <c r="H46" s="174">
        <v>1</v>
      </c>
      <c r="I46" s="174">
        <v>0</v>
      </c>
      <c r="J46" s="174">
        <v>0</v>
      </c>
      <c r="K46" s="187">
        <v>0</v>
      </c>
      <c r="L46" s="174">
        <v>0</v>
      </c>
      <c r="M46" s="174">
        <v>10</v>
      </c>
      <c r="N46" s="174">
        <v>10</v>
      </c>
      <c r="O46" s="128">
        <v>11</v>
      </c>
    </row>
    <row r="47" spans="1:21" x14ac:dyDescent="0.2">
      <c r="A47" s="170" t="s">
        <v>17</v>
      </c>
      <c r="B47" s="170" t="s">
        <v>109</v>
      </c>
      <c r="C47" s="174">
        <v>0</v>
      </c>
      <c r="D47" s="174">
        <v>0</v>
      </c>
      <c r="E47" s="174">
        <v>15</v>
      </c>
      <c r="F47" s="174">
        <v>125</v>
      </c>
      <c r="G47" s="174">
        <v>6</v>
      </c>
      <c r="H47" s="174">
        <v>146</v>
      </c>
      <c r="I47" s="174">
        <v>0</v>
      </c>
      <c r="J47" s="174">
        <v>0</v>
      </c>
      <c r="K47" s="187">
        <v>17</v>
      </c>
      <c r="L47" s="174">
        <v>192</v>
      </c>
      <c r="M47" s="174">
        <v>29</v>
      </c>
      <c r="N47" s="174">
        <v>238</v>
      </c>
      <c r="O47" s="128">
        <v>384</v>
      </c>
    </row>
    <row r="48" spans="1:21" ht="15" x14ac:dyDescent="0.2">
      <c r="A48" s="175" t="s">
        <v>104</v>
      </c>
      <c r="B48" s="177"/>
      <c r="C48" s="128">
        <v>32</v>
      </c>
      <c r="D48" s="128">
        <v>477</v>
      </c>
      <c r="E48" s="128">
        <v>317</v>
      </c>
      <c r="F48" s="128">
        <v>356</v>
      </c>
      <c r="G48" s="128">
        <v>518</v>
      </c>
      <c r="H48" s="128">
        <v>1700</v>
      </c>
      <c r="I48" s="128">
        <v>44</v>
      </c>
      <c r="J48" s="128">
        <v>525</v>
      </c>
      <c r="K48" s="186">
        <v>394</v>
      </c>
      <c r="L48" s="128">
        <v>551</v>
      </c>
      <c r="M48" s="128">
        <v>831</v>
      </c>
      <c r="N48" s="128">
        <v>2345</v>
      </c>
      <c r="O48" s="128">
        <v>4045</v>
      </c>
    </row>
    <row r="49" spans="1:18" ht="15" x14ac:dyDescent="0.2">
      <c r="A49" s="178" t="s">
        <v>82</v>
      </c>
      <c r="B49" s="176"/>
      <c r="C49" s="176"/>
      <c r="D49" s="177"/>
      <c r="E49" s="128" t="s">
        <v>66</v>
      </c>
      <c r="F49" s="128" t="s">
        <v>66</v>
      </c>
      <c r="G49" s="128" t="s">
        <v>66</v>
      </c>
      <c r="H49" s="128" t="s">
        <v>66</v>
      </c>
      <c r="I49" s="128" t="s">
        <v>66</v>
      </c>
      <c r="J49" s="128" t="s">
        <v>66</v>
      </c>
      <c r="K49" s="128" t="s">
        <v>66</v>
      </c>
      <c r="L49" s="128" t="s">
        <v>66</v>
      </c>
      <c r="M49" s="263" t="s">
        <v>66</v>
      </c>
      <c r="N49" s="230"/>
      <c r="O49" s="128" t="s">
        <v>66</v>
      </c>
      <c r="P49" s="128" t="s">
        <v>66</v>
      </c>
      <c r="Q49" s="128" t="s">
        <v>66</v>
      </c>
      <c r="R49" s="128" t="s">
        <v>66</v>
      </c>
    </row>
    <row r="51" spans="1:18" x14ac:dyDescent="0.2">
      <c r="B51" s="216" t="s">
        <v>115</v>
      </c>
      <c r="C51" s="216">
        <v>1</v>
      </c>
      <c r="D51" s="216">
        <v>3</v>
      </c>
      <c r="E51" s="216">
        <v>6</v>
      </c>
      <c r="F51" s="216">
        <v>1</v>
      </c>
      <c r="G51" s="216">
        <v>17</v>
      </c>
      <c r="H51" s="216">
        <v>28</v>
      </c>
      <c r="I51" s="216">
        <v>2</v>
      </c>
      <c r="J51" s="216">
        <v>3</v>
      </c>
      <c r="K51" s="216">
        <v>12</v>
      </c>
      <c r="L51" s="216">
        <v>18</v>
      </c>
      <c r="M51" s="216">
        <v>110</v>
      </c>
      <c r="N51" s="216">
        <v>145</v>
      </c>
      <c r="O51" s="217">
        <v>173</v>
      </c>
    </row>
  </sheetData>
  <sortState ref="A14:V25">
    <sortCondition ref="B14:B25"/>
  </sortState>
  <mergeCells count="3">
    <mergeCell ref="I11:N11"/>
    <mergeCell ref="M49:N49"/>
    <mergeCell ref="C11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2013</vt:lpstr>
      <vt:lpstr>2015</vt:lpstr>
      <vt:lpstr>2016</vt:lpstr>
      <vt:lpstr>2017</vt:lpstr>
      <vt:lpstr>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Yngve</dc:creator>
  <cp:lastModifiedBy>Berit Røneid</cp:lastModifiedBy>
  <cp:lastPrinted>2015-10-20T06:46:37Z</cp:lastPrinted>
  <dcterms:created xsi:type="dcterms:W3CDTF">2008-11-03T17:30:13Z</dcterms:created>
  <dcterms:modified xsi:type="dcterms:W3CDTF">2018-09-18T06:35:55Z</dcterms:modified>
</cp:coreProperties>
</file>